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emantnam-my.sharepoint.com/personal/atlr_teamhsa_com/Documents/Desktop/SUBSCRIBE AND SAVE/"/>
    </mc:Choice>
  </mc:AlternateContent>
  <xr:revisionPtr revIDLastSave="0" documentId="8_{A2BCB93D-5869-4E3B-A423-117EB2958643}" xr6:coauthVersionLast="47" xr6:coauthVersionMax="47" xr10:uidLastSave="{00000000-0000-0000-0000-000000000000}"/>
  <bookViews>
    <workbookView xWindow="28680" yWindow="1770" windowWidth="29040" windowHeight="15720" xr2:uid="{FCBD1178-4AD0-44A7-A02F-6FDF55153BF0}"/>
  </bookViews>
  <sheets>
    <sheet name="QUOTE" sheetId="1" r:id="rId1"/>
    <sheet name="Sheet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0" i="1" l="1" a="1"/>
  <c r="G60" i="1" s="1"/>
  <c r="G59" i="1" a="1"/>
  <c r="G59" i="1" s="1"/>
  <c r="G57" i="1" a="1"/>
  <c r="G57" i="1" s="1"/>
  <c r="G56" i="1" a="1"/>
  <c r="G56" i="1" s="1"/>
  <c r="G53" i="1" a="1"/>
  <c r="G53" i="1" s="1"/>
  <c r="G54" i="1" a="1"/>
  <c r="G54" i="1" s="1"/>
  <c r="G52" i="1" a="1"/>
  <c r="G52" i="1" s="1"/>
  <c r="G50" i="1" a="1"/>
  <c r="G50" i="1" s="1"/>
  <c r="G49" i="1" a="1"/>
  <c r="G49" i="1" s="1"/>
  <c r="G44" i="1" a="1"/>
  <c r="G44" i="1" s="1"/>
  <c r="G43" i="1" a="1"/>
  <c r="G43" i="1" s="1"/>
  <c r="G36" i="1" a="1"/>
  <c r="G36" i="1" s="1"/>
  <c r="G35" i="1" a="1"/>
  <c r="G35" i="1" s="1"/>
  <c r="G34" i="1" a="1"/>
  <c r="G34" i="1" s="1"/>
  <c r="G33" i="1" a="1"/>
  <c r="G33" i="1" s="1"/>
  <c r="G31" i="1" a="1"/>
  <c r="G31" i="1" s="1"/>
  <c r="G30" i="1" a="1"/>
  <c r="G30" i="1" s="1"/>
  <c r="G29" i="1" a="1"/>
  <c r="G29" i="1" s="1"/>
  <c r="F6" i="1"/>
  <c r="H29" i="1" l="1"/>
  <c r="H53" i="1"/>
  <c r="H54" i="1"/>
  <c r="H52" i="1"/>
  <c r="H56" i="1"/>
  <c r="H57" i="1"/>
  <c r="H59" i="1"/>
  <c r="F7" i="1"/>
  <c r="H60" i="1" l="1"/>
  <c r="H50" i="1"/>
  <c r="H49" i="1"/>
  <c r="H44" i="1"/>
  <c r="H43" i="1"/>
  <c r="H6" i="1"/>
  <c r="H5" i="1"/>
  <c r="H4" i="1"/>
  <c r="F14" i="1"/>
  <c r="H34" i="1"/>
  <c r="H35" i="1"/>
  <c r="H36" i="1"/>
  <c r="H33" i="1"/>
  <c r="H31" i="1"/>
  <c r="H30" i="1"/>
  <c r="F8" i="1"/>
  <c r="H62" i="1" l="1"/>
  <c r="H63" i="1" s="1" a="1"/>
  <c r="H63" i="1" s="1"/>
  <c r="H65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</futureMetadata>
  <cellMetadata count="1">
    <bk>
      <rc t="1" v="0"/>
    </bk>
  </cellMetadata>
  <valueMetadata count="24">
    <bk>
      <rc t="2" v="0"/>
    </bk>
    <bk>
      <rc t="2" v="1"/>
    </bk>
    <bk>
      <rc t="2" v="2"/>
    </bk>
    <bk>
      <rc t="2" v="3"/>
    </bk>
    <bk>
      <rc t="2" v="4"/>
    </bk>
    <bk>
      <rc t="2" v="5"/>
    </bk>
    <bk>
      <rc t="2" v="6"/>
    </bk>
    <bk>
      <rc t="2" v="7"/>
    </bk>
    <bk>
      <rc t="2" v="8"/>
    </bk>
    <bk>
      <rc t="2" v="9"/>
    </bk>
    <bk>
      <rc t="2" v="10"/>
    </bk>
    <bk>
      <rc t="2" v="11"/>
    </bk>
    <bk>
      <rc t="2" v="12"/>
    </bk>
    <bk>
      <rc t="2" v="13"/>
    </bk>
    <bk>
      <rc t="2" v="14"/>
    </bk>
    <bk>
      <rc t="2" v="15"/>
    </bk>
    <bk>
      <rc t="2" v="16"/>
    </bk>
    <bk>
      <rc t="2" v="17"/>
    </bk>
    <bk>
      <rc t="2" v="18"/>
    </bk>
    <bk>
      <rc t="2" v="19"/>
    </bk>
    <bk>
      <rc t="2" v="20"/>
    </bk>
    <bk>
      <rc t="2" v="21"/>
    </bk>
    <bk>
      <rc t="2" v="22"/>
    </bk>
    <bk>
      <rc t="2" v="23"/>
    </bk>
  </valueMetadata>
</metadata>
</file>

<file path=xl/sharedStrings.xml><?xml version="1.0" encoding="utf-8"?>
<sst xmlns="http://schemas.openxmlformats.org/spreadsheetml/2006/main" count="345" uniqueCount="140">
  <si>
    <t>Your Sales Representative</t>
  </si>
  <si>
    <t>QUOTE</t>
  </si>
  <si>
    <t>Select your state</t>
  </si>
  <si>
    <t>Name</t>
  </si>
  <si>
    <t>Email Address</t>
  </si>
  <si>
    <t>3333 N Kennicott Avenue</t>
  </si>
  <si>
    <t>NUMBER</t>
  </si>
  <si>
    <t>Phone #</t>
  </si>
  <si>
    <t>Arlington Heights, IL 60004</t>
  </si>
  <si>
    <t>DATE</t>
  </si>
  <si>
    <t>Please contact your sales representative if you have any question</t>
  </si>
  <si>
    <t>(855) 550-9427</t>
  </si>
  <si>
    <t>EXPIRES</t>
  </si>
  <si>
    <t>www.hearingscreeningassociates.com</t>
  </si>
  <si>
    <t>supplies@teamhsa.com</t>
  </si>
  <si>
    <t>Organization Name:</t>
  </si>
  <si>
    <t>Delivery Start Date:</t>
  </si>
  <si>
    <t>Contact Name:</t>
  </si>
  <si>
    <t>Delivery End Date:</t>
  </si>
  <si>
    <t>Contact Email:</t>
  </si>
  <si>
    <t>Delivery Frequency:</t>
  </si>
  <si>
    <t>Contact Phone #:</t>
  </si>
  <si>
    <t>Shipping Address:</t>
  </si>
  <si>
    <t>Billing Address:</t>
  </si>
  <si>
    <t>Check if shipping and billing address are the same</t>
  </si>
  <si>
    <t>Yearly birth rate</t>
  </si>
  <si>
    <t>Babies</t>
  </si>
  <si>
    <t>Quantities include a 10% rescreen rate. Do not adjust baby count.</t>
  </si>
  <si>
    <t>Part #</t>
  </si>
  <si>
    <t>Item Description</t>
  </si>
  <si>
    <t>Picture</t>
  </si>
  <si>
    <t>Price per unit</t>
  </si>
  <si>
    <t>Add to Order (check)</t>
  </si>
  <si>
    <t>Qty Needed</t>
  </si>
  <si>
    <r>
      <t xml:space="preserve">Total
</t>
    </r>
    <r>
      <rPr>
        <b/>
        <sz val="10"/>
        <color theme="1"/>
        <rFont val="Aptos Narrow"/>
        <family val="2"/>
        <scheme val="minor"/>
      </rPr>
      <t>price automatically calculated with 5% discount</t>
    </r>
  </si>
  <si>
    <t>Earcups</t>
  </si>
  <si>
    <t>EarCups (20 sets- no electrodes included)</t>
  </si>
  <si>
    <t>Earcups w/ Tab Electrodes (20 Sets)</t>
  </si>
  <si>
    <t>Earcups w/ Snap Electrodes (20 Sets)</t>
  </si>
  <si>
    <t>Ear Tips</t>
  </si>
  <si>
    <t>Preemie Ear Tips (100 pcs)</t>
  </si>
  <si>
    <t>3-5 mm Ear Tips (100 pcs)</t>
  </si>
  <si>
    <t>4-7 mm Ear Tips (100 pcs)</t>
  </si>
  <si>
    <t>5-8 mm Ear Tips (100 pcs)</t>
  </si>
  <si>
    <t>ABR Tube &amp; Adaptors</t>
  </si>
  <si>
    <t>ABR Tubes &amp; Earcup Adaptors</t>
  </si>
  <si>
    <t>please reach out to your sales representative for replacement frequency recommendations</t>
  </si>
  <si>
    <t>Earcups Adaptors (6 pcs)</t>
  </si>
  <si>
    <t>ABR Tubes &amp; Ear Tip Adaptors (100 pcs)</t>
  </si>
  <si>
    <t>Ear Tip Adaptors (6 pcs)</t>
  </si>
  <si>
    <t>Electrodes</t>
  </si>
  <si>
    <t>Disposable Tab Electrodes (20 pks of 3)</t>
  </si>
  <si>
    <t>Disposable Snap Electrodes (20 pks of 3)</t>
  </si>
  <si>
    <t>Electrode Lead Wires</t>
  </si>
  <si>
    <t>Snap Clip Electrode Wires for Snap Electrodes</t>
  </si>
  <si>
    <t>Alligator Clip Electrode Wires for Tab Electrodes</t>
  </si>
  <si>
    <t>snapProbe Tips</t>
  </si>
  <si>
    <t>SnapPROBE infant eartip A (100 pcs)</t>
  </si>
  <si>
    <t>SnapPROBE infant eartip C (100 pcs)</t>
  </si>
  <si>
    <t>Cleaning Tools</t>
  </si>
  <si>
    <t>Clear eartip adapter cleaning kit (10 pcs)</t>
  </si>
  <si>
    <t>Floss, 3 in 1 (Probe cleaning) 100 pcs</t>
  </si>
  <si>
    <t>Bridge &amp; Implant Floss (Probe cleaning)30 pcs</t>
  </si>
  <si>
    <t>Screening Prep Gels</t>
  </si>
  <si>
    <t>Signagel 250g/ Tube</t>
  </si>
  <si>
    <t>NuPrep Skin Prep Gel 3 x 4oz tubes</t>
  </si>
  <si>
    <t>Label Printer Rolls</t>
  </si>
  <si>
    <r>
      <t xml:space="preserve">Printer labels for HM‐ E200 printer (1 roll/100 labels)
</t>
    </r>
    <r>
      <rPr>
        <b/>
        <sz val="11"/>
        <rFont val="Aptos Narrow"/>
        <family val="2"/>
        <scheme val="minor"/>
      </rPr>
      <t>THIS IS FOR USE WITH MAICO EASYSCREEN PRINTERS</t>
    </r>
  </si>
  <si>
    <r>
      <t xml:space="preserve">Brother Shipping Labels (Roll of 300)
</t>
    </r>
    <r>
      <rPr>
        <b/>
        <sz val="11"/>
        <color theme="1"/>
        <rFont val="Aptos Narrow"/>
        <family val="2"/>
        <scheme val="minor"/>
      </rPr>
      <t>THIS IS FOR USE WITH MAICO MB11 PRINTERS</t>
    </r>
  </si>
  <si>
    <t>Order total per order</t>
  </si>
  <si>
    <t>Order total per year</t>
  </si>
  <si>
    <t>YOUR YEARLY SAVINGS</t>
  </si>
  <si>
    <t xml:space="preserve">Note: Pricing is based on the current HSA price list at the time of enrollment and will remain in effect for the duration of </t>
  </si>
  <si>
    <t xml:space="preserve">the standing order. We are committed to providing flexability as your supply needs change and will make every effort to </t>
  </si>
  <si>
    <t xml:space="preserve">accommodate requested updates. Please note that certain changes could require updated pricing, a revised purchase </t>
  </si>
  <si>
    <t>order, and/or a new enrollment form. Any order updates should be communicated to supplies@teamhsa.com.</t>
  </si>
  <si>
    <t>6 months</t>
  </si>
  <si>
    <t>Monthly</t>
  </si>
  <si>
    <t>Alabama</t>
  </si>
  <si>
    <t>Brad Hunter</t>
  </si>
  <si>
    <t>brht@teamhsa.com</t>
  </si>
  <si>
    <t>469-520-1668</t>
  </si>
  <si>
    <t>Gretchen Masters</t>
  </si>
  <si>
    <t>Mike Weatherly</t>
  </si>
  <si>
    <t>12 months</t>
  </si>
  <si>
    <t>Bi-Monthly</t>
  </si>
  <si>
    <t>Alaska</t>
  </si>
  <si>
    <t>grta@teamhsa.com</t>
  </si>
  <si>
    <t>913-609-1343</t>
  </si>
  <si>
    <t>mcey@teamhsa.com</t>
  </si>
  <si>
    <t>Quarterly</t>
  </si>
  <si>
    <t>Arizona</t>
  </si>
  <si>
    <t>507-244-0202</t>
  </si>
  <si>
    <t>Arkansas</t>
  </si>
  <si>
    <t>Connecticut</t>
  </si>
  <si>
    <t>California</t>
  </si>
  <si>
    <t>Illinois</t>
  </si>
  <si>
    <t>Colorado</t>
  </si>
  <si>
    <t>Delaware</t>
  </si>
  <si>
    <t>Iowa</t>
  </si>
  <si>
    <t>Florida</t>
  </si>
  <si>
    <t>Maine</t>
  </si>
  <si>
    <t>Georgia</t>
  </si>
  <si>
    <t>Hawaii</t>
  </si>
  <si>
    <t>Maryland</t>
  </si>
  <si>
    <t>Kentucky</t>
  </si>
  <si>
    <t>Idaho</t>
  </si>
  <si>
    <t>Massachusetts</t>
  </si>
  <si>
    <t>Louisiana</t>
  </si>
  <si>
    <t>Indiana</t>
  </si>
  <si>
    <t>Michigan</t>
  </si>
  <si>
    <t>Mississippi</t>
  </si>
  <si>
    <t>Kansas</t>
  </si>
  <si>
    <t>Minnesota</t>
  </si>
  <si>
    <t>Missouri</t>
  </si>
  <si>
    <t>Montana</t>
  </si>
  <si>
    <t>New Hampshire</t>
  </si>
  <si>
    <t>North Carolina</t>
  </si>
  <si>
    <t>Nebraska</t>
  </si>
  <si>
    <t>New Jersey</t>
  </si>
  <si>
    <t>Ohio</t>
  </si>
  <si>
    <t>Nevada</t>
  </si>
  <si>
    <t>New York</t>
  </si>
  <si>
    <t>Oklahoma</t>
  </si>
  <si>
    <t>New Mexico</t>
  </si>
  <si>
    <t>Pennsylvania</t>
  </si>
  <si>
    <t>South Carolina</t>
  </si>
  <si>
    <t>North Dakota</t>
  </si>
  <si>
    <t>Rhode Island</t>
  </si>
  <si>
    <t>Tennessee</t>
  </si>
  <si>
    <t>Oregon</t>
  </si>
  <si>
    <t>Vermont</t>
  </si>
  <si>
    <t>Texas</t>
  </si>
  <si>
    <t>South Dakota</t>
  </si>
  <si>
    <t>Wisconsin</t>
  </si>
  <si>
    <t>Virginia</t>
  </si>
  <si>
    <t>Utah</t>
  </si>
  <si>
    <t>West Virginia</t>
  </si>
  <si>
    <t>Washington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</si>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</sst>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theme="1"/>
      <name val="Aptos Narrow"/>
      <family val="2"/>
      <scheme val="minor"/>
    </font>
    <font>
      <sz val="14"/>
      <color rgb="FF222222"/>
      <name val="Calibri-regular"/>
    </font>
    <font>
      <sz val="11"/>
      <color theme="1"/>
      <name val="Cambria"/>
      <family val="1"/>
    </font>
    <font>
      <b/>
      <sz val="11"/>
      <name val="Aptos Narrow"/>
      <family val="2"/>
      <scheme val="minor"/>
    </font>
    <font>
      <b/>
      <sz val="26"/>
      <color rgb="FF31B65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31B65F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31B65F"/>
        <bgColor indexed="64"/>
      </patternFill>
    </fill>
    <fill>
      <patternFill patternType="solid">
        <fgColor rgb="FF6FCC8F"/>
        <bgColor indexed="64"/>
      </patternFill>
    </fill>
    <fill>
      <patternFill patternType="solid">
        <fgColor rgb="FF98DBAF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theme="0" tint="-0.24994659260841701"/>
      </bottom>
      <diagonal/>
    </border>
    <border>
      <left/>
      <right style="thin">
        <color indexed="64"/>
      </right>
      <top style="dotted">
        <color theme="0" tint="-0.24994659260841701"/>
      </top>
      <bottom style="dotted">
        <color theme="0" tint="-0.24994659260841701"/>
      </bottom>
      <diagonal/>
    </border>
    <border>
      <left style="thin">
        <color indexed="64"/>
      </left>
      <right/>
      <top/>
      <bottom style="dashed">
        <color theme="0" tint="-0.24994659260841701"/>
      </bottom>
      <diagonal/>
    </border>
    <border>
      <left/>
      <right style="thin">
        <color indexed="64"/>
      </right>
      <top/>
      <bottom style="dashed">
        <color theme="0" tint="-0.24994659260841701"/>
      </bottom>
      <diagonal/>
    </border>
    <border>
      <left style="thin">
        <color indexed="64"/>
      </left>
      <right/>
      <top style="dashed">
        <color theme="0" tint="-0.24994659260841701"/>
      </top>
      <bottom style="dashed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0">
    <xf numFmtId="0" fontId="0" fillId="0" borderId="0" xfId="0"/>
    <xf numFmtId="0" fontId="3" fillId="0" borderId="0" xfId="0" applyFont="1"/>
    <xf numFmtId="0" fontId="1" fillId="0" borderId="0" xfId="1"/>
    <xf numFmtId="1" fontId="4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5" borderId="5" xfId="0" applyFont="1" applyFill="1" applyBorder="1"/>
    <xf numFmtId="0" fontId="7" fillId="5" borderId="1" xfId="0" applyFont="1" applyFill="1" applyBorder="1"/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1" fontId="7" fillId="3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0" xfId="0" applyFont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/>
    <xf numFmtId="1" fontId="8" fillId="0" borderId="13" xfId="0" applyNumberFormat="1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5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" fontId="5" fillId="0" borderId="13" xfId="0" applyNumberFormat="1" applyFont="1" applyBorder="1" applyAlignment="1">
      <alignment horizontal="right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/>
    <xf numFmtId="0" fontId="2" fillId="3" borderId="4" xfId="0" applyFont="1" applyFill="1" applyBorder="1"/>
    <xf numFmtId="0" fontId="2" fillId="0" borderId="5" xfId="0" applyFont="1" applyBorder="1" applyProtection="1">
      <protection locked="0"/>
    </xf>
    <xf numFmtId="0" fontId="2" fillId="0" borderId="1" xfId="0" applyFont="1" applyBorder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1" fontId="2" fillId="0" borderId="0" xfId="0" applyNumberFormat="1" applyFont="1" applyAlignment="1" applyProtection="1">
      <alignment horizontal="center"/>
      <protection hidden="1"/>
    </xf>
    <xf numFmtId="14" fontId="2" fillId="0" borderId="0" xfId="0" applyNumberFormat="1" applyFont="1" applyAlignment="1" applyProtection="1">
      <alignment horizontal="center"/>
      <protection hidden="1"/>
    </xf>
    <xf numFmtId="14" fontId="2" fillId="0" borderId="0" xfId="0" applyNumberFormat="1" applyFont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1" fontId="9" fillId="0" borderId="6" xfId="0" applyNumberFormat="1" applyFont="1" applyBorder="1" applyAlignment="1" applyProtection="1">
      <alignment horizontal="center" vertical="center" wrapText="1"/>
      <protection hidden="1"/>
    </xf>
    <xf numFmtId="0" fontId="10" fillId="0" borderId="6" xfId="0" applyFont="1" applyBorder="1" applyAlignment="1" applyProtection="1">
      <alignment horizontal="center" vertical="center" wrapText="1"/>
      <protection hidden="1"/>
    </xf>
    <xf numFmtId="8" fontId="9" fillId="0" borderId="7" xfId="0" applyNumberFormat="1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8" fontId="2" fillId="0" borderId="1" xfId="0" applyNumberFormat="1" applyFont="1" applyBorder="1" applyAlignment="1" applyProtection="1">
      <alignment horizontal="center" vertical="center"/>
      <protection hidden="1"/>
    </xf>
    <xf numFmtId="1" fontId="9" fillId="0" borderId="1" xfId="0" applyNumberFormat="1" applyFont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8" fontId="9" fillId="0" borderId="2" xfId="0" applyNumberFormat="1" applyFont="1" applyBorder="1" applyAlignment="1" applyProtection="1">
      <alignment horizontal="center" vertical="center" wrapText="1"/>
      <protection hidden="1"/>
    </xf>
    <xf numFmtId="0" fontId="9" fillId="2" borderId="1" xfId="0" applyFont="1" applyFill="1" applyBorder="1" applyAlignment="1" applyProtection="1">
      <alignment horizontal="center" vertical="center" wrapText="1"/>
      <protection hidden="1"/>
    </xf>
    <xf numFmtId="8" fontId="10" fillId="0" borderId="2" xfId="0" applyNumberFormat="1" applyFont="1" applyBorder="1" applyAlignment="1" applyProtection="1">
      <alignment horizontal="center" vertical="center" wrapText="1"/>
      <protection hidden="1"/>
    </xf>
    <xf numFmtId="1" fontId="9" fillId="0" borderId="5" xfId="0" applyNumberFormat="1" applyFont="1" applyBorder="1" applyAlignment="1" applyProtection="1">
      <alignment horizontal="center" vertical="center" wrapText="1"/>
      <protection hidden="1"/>
    </xf>
    <xf numFmtId="0" fontId="10" fillId="0" borderId="5" xfId="0" applyFont="1" applyBorder="1" applyAlignment="1" applyProtection="1">
      <alignment horizontal="center" vertical="center" wrapText="1"/>
      <protection hidden="1"/>
    </xf>
    <xf numFmtId="8" fontId="9" fillId="0" borderId="12" xfId="0" applyNumberFormat="1" applyFont="1" applyBorder="1" applyAlignment="1" applyProtection="1">
      <alignment horizontal="center" vertical="center" wrapText="1"/>
      <protection hidden="1"/>
    </xf>
    <xf numFmtId="1" fontId="2" fillId="0" borderId="1" xfId="0" applyNumberFormat="1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8" fontId="2" fillId="0" borderId="2" xfId="0" applyNumberFormat="1" applyFont="1" applyBorder="1" applyAlignment="1" applyProtection="1">
      <alignment horizontal="center" vertical="center" wrapText="1"/>
      <protection hidden="1"/>
    </xf>
    <xf numFmtId="1" fontId="2" fillId="0" borderId="13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8" fontId="2" fillId="0" borderId="0" xfId="0" applyNumberFormat="1" applyFont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14" xfId="0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/>
      <protection locked="0"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" xfId="0" applyFont="1" applyBorder="1" applyAlignment="1" applyProtection="1">
      <alignment horizontal="center" vertical="center"/>
      <protection locked="0"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5" xfId="0" applyFont="1" applyBorder="1" applyAlignment="1" applyProtection="1">
      <alignment horizontal="center" vertical="center"/>
      <protection locked="0" hidden="1"/>
      <extLst>
        <ext xmlns:xfpb="http://schemas.microsoft.com/office/spreadsheetml/2022/featurepropertybag" uri="{C7286773-470A-42A8-94C5-96B5CB345126}">
          <xfpb:xfComplement i="0"/>
        </ext>
      </extLst>
    </xf>
    <xf numFmtId="8" fontId="13" fillId="0" borderId="1" xfId="0" applyNumberFormat="1" applyFont="1" applyBorder="1" applyAlignment="1" applyProtection="1">
      <alignment horizontal="center" vertical="center"/>
      <protection hidden="1"/>
    </xf>
    <xf numFmtId="1" fontId="12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12" fillId="3" borderId="1" xfId="0" applyFont="1" applyFill="1" applyBorder="1" applyAlignment="1" applyProtection="1">
      <alignment horizontal="center" vertical="center" wrapText="1"/>
      <protection hidden="1"/>
    </xf>
    <xf numFmtId="8" fontId="0" fillId="0" borderId="0" xfId="0" applyNumberFormat="1"/>
    <xf numFmtId="8" fontId="13" fillId="0" borderId="5" xfId="0" applyNumberFormat="1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8" fontId="2" fillId="0" borderId="0" xfId="0" applyNumberFormat="1" applyFont="1" applyAlignment="1">
      <alignment horizontal="center" vertical="center"/>
    </xf>
    <xf numFmtId="0" fontId="2" fillId="0" borderId="20" xfId="0" applyFont="1" applyBorder="1"/>
    <xf numFmtId="1" fontId="2" fillId="0" borderId="3" xfId="0" applyNumberFormat="1" applyFont="1" applyBorder="1" applyAlignment="1">
      <alignment horizontal="center" vertical="center" wrapText="1"/>
    </xf>
    <xf numFmtId="0" fontId="17" fillId="0" borderId="0" xfId="0" applyFont="1"/>
    <xf numFmtId="0" fontId="2" fillId="0" borderId="0" xfId="0" applyFont="1" applyAlignment="1" applyProtection="1">
      <alignment horizontal="right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1" fontId="7" fillId="0" borderId="0" xfId="0" applyNumberFormat="1" applyFont="1" applyAlignment="1">
      <alignment vertical="center" wrapText="1"/>
    </xf>
    <xf numFmtId="0" fontId="7" fillId="0" borderId="0" xfId="0" applyFont="1"/>
    <xf numFmtId="1" fontId="7" fillId="0" borderId="0" xfId="0" applyNumberFormat="1" applyFont="1" applyAlignment="1">
      <alignment horizontal="left" vertical="center" wrapText="1"/>
    </xf>
    <xf numFmtId="1" fontId="15" fillId="3" borderId="6" xfId="0" applyNumberFormat="1" applyFont="1" applyFill="1" applyBorder="1" applyAlignment="1">
      <alignment horizontal="center" vertical="center" wrapText="1"/>
    </xf>
    <xf numFmtId="1" fontId="15" fillId="3" borderId="7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 wrapText="1"/>
      <protection hidden="1"/>
    </xf>
    <xf numFmtId="0" fontId="7" fillId="6" borderId="3" xfId="0" applyFont="1" applyFill="1" applyBorder="1" applyAlignment="1" applyProtection="1">
      <alignment horizontal="center" vertical="center" wrapText="1"/>
      <protection hidden="1"/>
    </xf>
    <xf numFmtId="0" fontId="7" fillId="6" borderId="4" xfId="0" applyFont="1" applyFill="1" applyBorder="1" applyAlignment="1" applyProtection="1">
      <alignment horizontal="center" vertical="center" wrapText="1"/>
      <protection hidden="1"/>
    </xf>
    <xf numFmtId="0" fontId="11" fillId="5" borderId="2" xfId="0" applyFont="1" applyFill="1" applyBorder="1" applyAlignment="1" applyProtection="1">
      <alignment horizontal="center" vertical="center"/>
      <protection hidden="1"/>
    </xf>
    <xf numFmtId="0" fontId="11" fillId="5" borderId="3" xfId="0" applyFont="1" applyFill="1" applyBorder="1" applyAlignment="1" applyProtection="1">
      <alignment horizontal="center" vertical="center"/>
      <protection hidden="1"/>
    </xf>
    <xf numFmtId="0" fontId="11" fillId="5" borderId="4" xfId="0" applyFont="1" applyFill="1" applyBorder="1" applyAlignment="1" applyProtection="1">
      <alignment horizontal="center" vertical="center"/>
      <protection hidden="1"/>
    </xf>
    <xf numFmtId="1" fontId="14" fillId="4" borderId="12" xfId="0" applyNumberFormat="1" applyFont="1" applyFill="1" applyBorder="1" applyAlignment="1" applyProtection="1">
      <alignment horizontal="center" vertical="center" wrapText="1"/>
      <protection hidden="1"/>
    </xf>
    <xf numFmtId="1" fontId="14" fillId="4" borderId="20" xfId="0" applyNumberFormat="1" applyFont="1" applyFill="1" applyBorder="1" applyAlignment="1" applyProtection="1">
      <alignment horizontal="center" vertical="center" wrapText="1"/>
      <protection hidden="1"/>
    </xf>
    <xf numFmtId="1" fontId="14" fillId="4" borderId="21" xfId="0" applyNumberFormat="1" applyFont="1" applyFill="1" applyBorder="1" applyAlignment="1" applyProtection="1">
      <alignment horizontal="center" vertical="center" wrapText="1"/>
      <protection hidden="1"/>
    </xf>
    <xf numFmtId="1" fontId="14" fillId="4" borderId="2" xfId="0" applyNumberFormat="1" applyFont="1" applyFill="1" applyBorder="1" applyAlignment="1" applyProtection="1">
      <alignment horizontal="center" vertical="center" wrapText="1"/>
      <protection hidden="1"/>
    </xf>
    <xf numFmtId="1" fontId="14" fillId="4" borderId="3" xfId="0" applyNumberFormat="1" applyFont="1" applyFill="1" applyBorder="1" applyAlignment="1" applyProtection="1">
      <alignment horizontal="center" vertical="center" wrapText="1"/>
      <protection hidden="1"/>
    </xf>
    <xf numFmtId="1" fontId="14" fillId="4" borderId="4" xfId="0" applyNumberFormat="1" applyFont="1" applyFill="1" applyBorder="1" applyAlignment="1" applyProtection="1">
      <alignment horizontal="center" vertical="center" wrapText="1"/>
      <protection hidden="1"/>
    </xf>
    <xf numFmtId="1" fontId="2" fillId="0" borderId="10" xfId="0" applyNumberFormat="1" applyFont="1" applyBorder="1" applyAlignment="1" applyProtection="1">
      <alignment horizontal="center" vertical="center" wrapText="1"/>
      <protection locked="0"/>
    </xf>
    <xf numFmtId="1" fontId="2" fillId="0" borderId="18" xfId="0" applyNumberFormat="1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1" fontId="2" fillId="0" borderId="17" xfId="0" applyNumberFormat="1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1" fontId="2" fillId="0" borderId="19" xfId="0" applyNumberFormat="1" applyFont="1" applyBorder="1" applyAlignment="1" applyProtection="1">
      <alignment horizontal="center" vertical="center" wrapText="1"/>
      <protection locked="0"/>
    </xf>
    <xf numFmtId="1" fontId="2" fillId="0" borderId="11" xfId="0" applyNumberFormat="1" applyFont="1" applyBorder="1" applyAlignment="1" applyProtection="1">
      <alignment horizontal="center" vertical="center" wrapText="1"/>
      <protection locked="0"/>
    </xf>
    <xf numFmtId="0" fontId="7" fillId="5" borderId="2" xfId="0" applyFont="1" applyFill="1" applyBorder="1" applyAlignment="1" applyProtection="1">
      <alignment horizontal="center"/>
      <protection hidden="1"/>
    </xf>
    <xf numFmtId="0" fontId="7" fillId="5" borderId="3" xfId="0" applyFont="1" applyFill="1" applyBorder="1" applyAlignment="1" applyProtection="1">
      <alignment horizontal="center"/>
      <protection hidden="1"/>
    </xf>
    <xf numFmtId="0" fontId="7" fillId="5" borderId="4" xfId="0" applyFont="1" applyFill="1" applyBorder="1" applyAlignment="1" applyProtection="1">
      <alignment horizontal="center"/>
      <protection hidden="1"/>
    </xf>
    <xf numFmtId="0" fontId="16" fillId="0" borderId="13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14" xfId="0" applyFont="1" applyBorder="1" applyAlignment="1">
      <alignment horizontal="left" vertical="top" wrapText="1"/>
    </xf>
    <xf numFmtId="14" fontId="2" fillId="0" borderId="8" xfId="0" applyNumberFormat="1" applyFont="1" applyBorder="1" applyAlignment="1" applyProtection="1">
      <alignment horizontal="center" vertical="center" wrapText="1"/>
      <protection locked="0"/>
    </xf>
    <xf numFmtId="14" fontId="2" fillId="0" borderId="15" xfId="0" applyNumberFormat="1" applyFont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2" fillId="0" borderId="9" xfId="0" applyNumberFormat="1" applyFont="1" applyBorder="1" applyAlignment="1" applyProtection="1">
      <alignment horizontal="center" vertical="center" wrapText="1"/>
      <protection hidden="1"/>
    </xf>
    <xf numFmtId="14" fontId="2" fillId="0" borderId="16" xfId="0" applyNumberFormat="1" applyFont="1" applyBorder="1" applyAlignment="1" applyProtection="1">
      <alignment horizontal="center" vertical="center" wrapText="1"/>
      <protection hidden="1"/>
    </xf>
    <xf numFmtId="0" fontId="7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" fontId="2" fillId="0" borderId="8" xfId="0" applyNumberFormat="1" applyFont="1" applyBorder="1" applyAlignment="1" applyProtection="1">
      <alignment horizontal="center" vertical="center" wrapText="1"/>
      <protection locked="0"/>
    </xf>
    <xf numFmtId="1" fontId="2" fillId="0" borderId="9" xfId="0" applyNumberFormat="1" applyFont="1" applyBorder="1" applyAlignment="1" applyProtection="1">
      <alignment horizontal="center" vertical="center" wrapText="1"/>
      <protection locked="0"/>
    </xf>
    <xf numFmtId="1" fontId="2" fillId="0" borderId="16" xfId="0" applyNumberFormat="1" applyFont="1" applyBorder="1" applyAlignment="1" applyProtection="1">
      <alignment horizontal="center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1B65F"/>
      <color rgb="FF98DBAF"/>
      <color rgb="FF99CC00"/>
      <color rgb="FF99FF33"/>
      <color rgb="FF6FCC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38100</xdr:rowOff>
    </xdr:from>
    <xdr:to>
      <xdr:col>2</xdr:col>
      <xdr:colOff>638449</xdr:colOff>
      <xdr:row>4</xdr:row>
      <xdr:rowOff>181075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795672-8619-4132-B2FF-2FF3CF06A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95250"/>
          <a:ext cx="1962424" cy="714475"/>
        </a:xfrm>
        <a:prstGeom prst="rect">
          <a:avLst/>
        </a:prstGeom>
      </xdr:spPr>
    </xdr:pic>
    <xdr:clientData/>
  </xdr:twoCellAnchor>
  <xdr:twoCellAnchor>
    <xdr:from>
      <xdr:col>6</xdr:col>
      <xdr:colOff>605118</xdr:colOff>
      <xdr:row>62</xdr:row>
      <xdr:rowOff>369793</xdr:rowOff>
    </xdr:from>
    <xdr:to>
      <xdr:col>9</xdr:col>
      <xdr:colOff>526677</xdr:colOff>
      <xdr:row>68</xdr:row>
      <xdr:rowOff>149087</xdr:rowOff>
    </xdr:to>
    <xdr:sp macro="" textlink="H65">
      <xdr:nvSpPr>
        <xdr:cNvPr id="9" name="Star: 24 Points 8">
          <a:extLst>
            <a:ext uri="{FF2B5EF4-FFF2-40B4-BE49-F238E27FC236}">
              <a16:creationId xmlns:a16="http://schemas.microsoft.com/office/drawing/2014/main" id="{C960B3E9-5EDB-1AE9-538D-9D8D4DDC92A2}"/>
            </a:ext>
          </a:extLst>
        </xdr:cNvPr>
        <xdr:cNvSpPr/>
      </xdr:nvSpPr>
      <xdr:spPr>
        <a:xfrm>
          <a:off x="8117444" y="26103858"/>
          <a:ext cx="2596842" cy="1386120"/>
        </a:xfrm>
        <a:prstGeom prst="star24">
          <a:avLst/>
        </a:prstGeom>
        <a:solidFill>
          <a:srgbClr val="98DBAF"/>
        </a:solidFill>
        <a:ln>
          <a:solidFill>
            <a:srgbClr val="31B65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6C2A4B63-4A85-41B7-9EB1-AD7C4701FB30}" type="TxLink">
            <a:rPr lang="en-US" sz="2000" b="1" i="0" u="none" strike="noStrike">
              <a:solidFill>
                <a:srgbClr val="000000"/>
              </a:solidFill>
              <a:latin typeface="Aptos Narrow"/>
            </a:rPr>
            <a:pPr algn="ctr"/>
            <a:t> </a:t>
          </a:fld>
          <a:endParaRPr lang="en-US" sz="2000" b="1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4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brht@teamhsa.com" TargetMode="External"/><Relationship Id="rId18" Type="http://schemas.openxmlformats.org/officeDocument/2006/relationships/hyperlink" Target="mailto:grta@teamhsa.com" TargetMode="External"/><Relationship Id="rId26" Type="http://schemas.openxmlformats.org/officeDocument/2006/relationships/hyperlink" Target="mailto:mcey@teamhsa.com" TargetMode="External"/><Relationship Id="rId21" Type="http://schemas.openxmlformats.org/officeDocument/2006/relationships/hyperlink" Target="mailto:grta@teamhsa.com" TargetMode="External"/><Relationship Id="rId34" Type="http://schemas.openxmlformats.org/officeDocument/2006/relationships/hyperlink" Target="mailto:mcey@teamhsa.com" TargetMode="External"/><Relationship Id="rId7" Type="http://schemas.openxmlformats.org/officeDocument/2006/relationships/hyperlink" Target="mailto:brht@teamhsa.com" TargetMode="External"/><Relationship Id="rId12" Type="http://schemas.openxmlformats.org/officeDocument/2006/relationships/hyperlink" Target="mailto:brht@teamhsa.com" TargetMode="External"/><Relationship Id="rId17" Type="http://schemas.openxmlformats.org/officeDocument/2006/relationships/hyperlink" Target="mailto:grta@teamhsa.com" TargetMode="External"/><Relationship Id="rId25" Type="http://schemas.openxmlformats.org/officeDocument/2006/relationships/hyperlink" Target="mailto:grta@teamhsa.com" TargetMode="External"/><Relationship Id="rId33" Type="http://schemas.openxmlformats.org/officeDocument/2006/relationships/hyperlink" Target="mailto:brht@teamhsa.com" TargetMode="External"/><Relationship Id="rId38" Type="http://schemas.openxmlformats.org/officeDocument/2006/relationships/hyperlink" Target="mailto:brht@teamhsa.com" TargetMode="External"/><Relationship Id="rId2" Type="http://schemas.openxmlformats.org/officeDocument/2006/relationships/hyperlink" Target="mailto:grta@teamhsa.com" TargetMode="External"/><Relationship Id="rId16" Type="http://schemas.openxmlformats.org/officeDocument/2006/relationships/hyperlink" Target="mailto:grta@teamhsa.com" TargetMode="External"/><Relationship Id="rId20" Type="http://schemas.openxmlformats.org/officeDocument/2006/relationships/hyperlink" Target="mailto:grta@teamhsa.com" TargetMode="External"/><Relationship Id="rId29" Type="http://schemas.openxmlformats.org/officeDocument/2006/relationships/hyperlink" Target="mailto:mcey@teamhsa.com" TargetMode="External"/><Relationship Id="rId1" Type="http://schemas.openxmlformats.org/officeDocument/2006/relationships/hyperlink" Target="mailto:brht@teamhsa.com" TargetMode="External"/><Relationship Id="rId6" Type="http://schemas.openxmlformats.org/officeDocument/2006/relationships/hyperlink" Target="mailto:brht@teamhsa.com" TargetMode="External"/><Relationship Id="rId11" Type="http://schemas.openxmlformats.org/officeDocument/2006/relationships/hyperlink" Target="mailto:brht@teamhsa.com" TargetMode="External"/><Relationship Id="rId24" Type="http://schemas.openxmlformats.org/officeDocument/2006/relationships/hyperlink" Target="mailto:grta@teamhsa.com" TargetMode="External"/><Relationship Id="rId32" Type="http://schemas.openxmlformats.org/officeDocument/2006/relationships/hyperlink" Target="mailto:mcey@teamhsa.com" TargetMode="External"/><Relationship Id="rId37" Type="http://schemas.openxmlformats.org/officeDocument/2006/relationships/hyperlink" Target="mailto:grta@teamhsa.com" TargetMode="External"/><Relationship Id="rId5" Type="http://schemas.openxmlformats.org/officeDocument/2006/relationships/hyperlink" Target="mailto:brht@teamhsa.com" TargetMode="External"/><Relationship Id="rId15" Type="http://schemas.openxmlformats.org/officeDocument/2006/relationships/hyperlink" Target="mailto:grta@teamhsa.com" TargetMode="External"/><Relationship Id="rId23" Type="http://schemas.openxmlformats.org/officeDocument/2006/relationships/hyperlink" Target="mailto:grta@teamhsa.com" TargetMode="External"/><Relationship Id="rId28" Type="http://schemas.openxmlformats.org/officeDocument/2006/relationships/hyperlink" Target="mailto:mcey@teamhsa.com" TargetMode="External"/><Relationship Id="rId36" Type="http://schemas.openxmlformats.org/officeDocument/2006/relationships/hyperlink" Target="mailto:mcey@teamhsa.com" TargetMode="External"/><Relationship Id="rId10" Type="http://schemas.openxmlformats.org/officeDocument/2006/relationships/hyperlink" Target="mailto:brht@teamhsa.com" TargetMode="External"/><Relationship Id="rId19" Type="http://schemas.openxmlformats.org/officeDocument/2006/relationships/hyperlink" Target="mailto:grta@teamhsa.com" TargetMode="External"/><Relationship Id="rId31" Type="http://schemas.openxmlformats.org/officeDocument/2006/relationships/hyperlink" Target="mailto:mcey@teamhsa.com" TargetMode="External"/><Relationship Id="rId4" Type="http://schemas.openxmlformats.org/officeDocument/2006/relationships/hyperlink" Target="mailto:brht@teamhsa.com" TargetMode="External"/><Relationship Id="rId9" Type="http://schemas.openxmlformats.org/officeDocument/2006/relationships/hyperlink" Target="mailto:brht@teamhsa.com" TargetMode="External"/><Relationship Id="rId14" Type="http://schemas.openxmlformats.org/officeDocument/2006/relationships/hyperlink" Target="mailto:brht@teamhsa.com" TargetMode="External"/><Relationship Id="rId22" Type="http://schemas.openxmlformats.org/officeDocument/2006/relationships/hyperlink" Target="mailto:grta@teamhsa.com" TargetMode="External"/><Relationship Id="rId27" Type="http://schemas.openxmlformats.org/officeDocument/2006/relationships/hyperlink" Target="mailto:mcey@teamhsa.com" TargetMode="External"/><Relationship Id="rId30" Type="http://schemas.openxmlformats.org/officeDocument/2006/relationships/hyperlink" Target="mailto:mcey@teamhsa.com" TargetMode="External"/><Relationship Id="rId35" Type="http://schemas.openxmlformats.org/officeDocument/2006/relationships/hyperlink" Target="mailto:mcey@teamhsa.com" TargetMode="External"/><Relationship Id="rId8" Type="http://schemas.openxmlformats.org/officeDocument/2006/relationships/hyperlink" Target="mailto:brht@teamhsa.com" TargetMode="External"/><Relationship Id="rId3" Type="http://schemas.openxmlformats.org/officeDocument/2006/relationships/hyperlink" Target="mailto:mcey@teamhs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1C7D7-EAA7-4E9D-85D8-EEEF31C62C90}">
  <sheetPr codeName="Sheet1">
    <pageSetUpPr autoPageBreaks="0" fitToPage="1"/>
  </sheetPr>
  <dimension ref="B1:J70"/>
  <sheetViews>
    <sheetView showGridLines="0" tabSelected="1" zoomScale="115" zoomScaleNormal="115" workbookViewId="0">
      <selection activeCell="F15" sqref="F15:H15"/>
    </sheetView>
  </sheetViews>
  <sheetFormatPr defaultRowHeight="15"/>
  <cols>
    <col min="1" max="1" width="1.125" customWidth="1"/>
    <col min="2" max="2" width="17.875" style="14" bestFit="1" customWidth="1"/>
    <col min="3" max="3" width="36.75" style="4" customWidth="1"/>
    <col min="4" max="4" width="15.875" style="4" customWidth="1"/>
    <col min="5" max="5" width="16.75" style="4" customWidth="1"/>
    <col min="6" max="6" width="10.375" style="9" customWidth="1"/>
    <col min="7" max="7" width="14.25" style="9" bestFit="1" customWidth="1"/>
    <col min="8" max="8" width="19.75" style="9" customWidth="1"/>
    <col min="9" max="9" width="1.125" customWidth="1"/>
  </cols>
  <sheetData>
    <row r="1" spans="2:8" ht="4.5" customHeight="1">
      <c r="B1" s="26"/>
      <c r="C1" s="27"/>
      <c r="D1" s="27"/>
      <c r="E1" s="27"/>
      <c r="F1" s="27"/>
      <c r="G1" s="28"/>
      <c r="H1" s="29"/>
    </row>
    <row r="2" spans="2:8">
      <c r="B2" s="18"/>
      <c r="C2" s="17"/>
      <c r="F2" s="5"/>
      <c r="G2" s="107" t="s">
        <v>0</v>
      </c>
      <c r="H2" s="107"/>
    </row>
    <row r="3" spans="2:8">
      <c r="B3" s="18"/>
      <c r="C3" s="17"/>
      <c r="E3" s="114" t="s">
        <v>1</v>
      </c>
      <c r="F3" s="114"/>
      <c r="G3" s="6" t="s">
        <v>2</v>
      </c>
      <c r="H3" s="30"/>
    </row>
    <row r="4" spans="2:8">
      <c r="B4" s="18"/>
      <c r="C4" s="17"/>
      <c r="E4" s="114"/>
      <c r="F4" s="114"/>
      <c r="G4" s="7" t="s">
        <v>3</v>
      </c>
      <c r="H4" s="31" t="str">
        <f>IF($H$3&lt;&gt;"",_xlfn.XLOOKUP(QUOTE!$H$3,Sheet2!E:E,Sheet2!F:F,,0),"")</f>
        <v/>
      </c>
    </row>
    <row r="5" spans="2:8">
      <c r="B5" s="18"/>
      <c r="C5" s="17"/>
      <c r="E5" s="114"/>
      <c r="F5" s="114"/>
      <c r="G5" s="7" t="s">
        <v>4</v>
      </c>
      <c r="H5" s="31" t="str">
        <f>IF($H$3&lt;&gt;"",_xlfn.XLOOKUP(QUOTE!$H$3,Sheet2!E:E,Sheet2!G:G,,0),"")</f>
        <v/>
      </c>
    </row>
    <row r="6" spans="2:8">
      <c r="B6" s="115" t="s">
        <v>5</v>
      </c>
      <c r="C6" s="116"/>
      <c r="E6" s="32" t="s">
        <v>6</v>
      </c>
      <c r="F6" s="33" t="str">
        <f ca="1">UPPER(TODAY()&amp;LEFT(C13,4))</f>
        <v>46266</v>
      </c>
      <c r="G6" s="7" t="s">
        <v>7</v>
      </c>
      <c r="H6" s="31" t="str">
        <f>IF($H$3&lt;&gt;"",_xlfn.XLOOKUP(QUOTE!$H$3,Sheet2!E:E,Sheet2!H:H,,0),"")</f>
        <v/>
      </c>
    </row>
    <row r="7" spans="2:8">
      <c r="B7" s="115" t="s">
        <v>8</v>
      </c>
      <c r="C7" s="116"/>
      <c r="E7" s="32" t="s">
        <v>9</v>
      </c>
      <c r="F7" s="34">
        <f ca="1">TODAY()</f>
        <v>46266</v>
      </c>
      <c r="G7" s="108" t="s">
        <v>10</v>
      </c>
      <c r="H7" s="108"/>
    </row>
    <row r="8" spans="2:8">
      <c r="B8" s="115" t="s">
        <v>11</v>
      </c>
      <c r="C8" s="116"/>
      <c r="E8" s="32" t="s">
        <v>12</v>
      </c>
      <c r="F8" s="35">
        <f ca="1">EDATE(TODAY(),3)</f>
        <v>46357</v>
      </c>
      <c r="G8" s="108"/>
      <c r="H8" s="108"/>
    </row>
    <row r="9" spans="2:8">
      <c r="B9" s="112" t="s">
        <v>13</v>
      </c>
      <c r="C9" s="113"/>
      <c r="F9" s="4"/>
      <c r="G9" s="108"/>
      <c r="H9" s="108"/>
    </row>
    <row r="10" spans="2:8">
      <c r="B10" s="112" t="s">
        <v>14</v>
      </c>
      <c r="C10" s="113"/>
      <c r="F10" s="4"/>
      <c r="G10" s="109"/>
      <c r="H10" s="109"/>
    </row>
    <row r="11" spans="2:8" ht="3.75" customHeight="1">
      <c r="B11" s="26"/>
      <c r="C11" s="27"/>
      <c r="D11" s="27"/>
      <c r="E11" s="27"/>
      <c r="F11" s="27"/>
      <c r="G11" s="28"/>
      <c r="H11" s="29"/>
    </row>
    <row r="12" spans="2:8" ht="6" customHeight="1">
      <c r="B12" s="15"/>
      <c r="F12" s="4"/>
      <c r="H12" s="16"/>
    </row>
    <row r="13" spans="2:8">
      <c r="B13" s="25" t="s">
        <v>15</v>
      </c>
      <c r="C13" s="117"/>
      <c r="D13" s="117"/>
      <c r="E13" s="23" t="s">
        <v>16</v>
      </c>
      <c r="F13" s="105"/>
      <c r="G13" s="105"/>
      <c r="H13" s="106"/>
    </row>
    <row r="14" spans="2:8">
      <c r="B14" s="25" t="s">
        <v>17</v>
      </c>
      <c r="C14" s="93"/>
      <c r="D14" s="93"/>
      <c r="E14" s="23" t="s">
        <v>18</v>
      </c>
      <c r="F14" s="110" t="str">
        <f>IF(F13,EDATE(F13,12),"")</f>
        <v/>
      </c>
      <c r="G14" s="110"/>
      <c r="H14" s="111"/>
    </row>
    <row r="15" spans="2:8" ht="15.75" customHeight="1">
      <c r="B15" s="25" t="s">
        <v>19</v>
      </c>
      <c r="C15" s="93"/>
      <c r="D15" s="93"/>
      <c r="E15" s="23" t="s">
        <v>20</v>
      </c>
      <c r="F15" s="118"/>
      <c r="G15" s="118"/>
      <c r="H15" s="119"/>
    </row>
    <row r="16" spans="2:8">
      <c r="B16" s="25" t="s">
        <v>21</v>
      </c>
      <c r="C16" s="93"/>
      <c r="D16" s="93"/>
      <c r="E16" s="24"/>
      <c r="H16" s="16"/>
    </row>
    <row r="17" spans="2:10" ht="15" customHeight="1">
      <c r="B17" s="19"/>
      <c r="C17" s="12"/>
      <c r="F17" s="4"/>
      <c r="G17" s="4"/>
      <c r="H17" s="16"/>
    </row>
    <row r="18" spans="2:10">
      <c r="B18" s="20" t="s">
        <v>22</v>
      </c>
      <c r="E18" s="13" t="s">
        <v>23</v>
      </c>
      <c r="F18" s="73" t="b">
        <v>0</v>
      </c>
      <c r="G18" s="72" t="s">
        <v>24</v>
      </c>
      <c r="H18" s="16"/>
    </row>
    <row r="19" spans="2:10">
      <c r="B19" s="94"/>
      <c r="C19" s="91"/>
      <c r="E19" s="91"/>
      <c r="F19" s="91"/>
      <c r="G19" s="91"/>
      <c r="H19" s="92"/>
      <c r="I19" s="3"/>
      <c r="J19" s="3"/>
    </row>
    <row r="20" spans="2:10">
      <c r="B20" s="97"/>
      <c r="C20" s="98"/>
      <c r="E20" s="91"/>
      <c r="F20" s="91"/>
      <c r="G20" s="91"/>
      <c r="H20" s="92"/>
    </row>
    <row r="21" spans="2:10">
      <c r="B21" s="95"/>
      <c r="C21" s="96"/>
      <c r="E21" s="91"/>
      <c r="F21" s="91"/>
      <c r="G21" s="91"/>
      <c r="H21" s="92"/>
    </row>
    <row r="22" spans="2:10">
      <c r="B22" s="97"/>
      <c r="C22" s="98"/>
      <c r="E22" s="91"/>
      <c r="F22" s="91"/>
      <c r="G22" s="91"/>
      <c r="H22" s="92"/>
    </row>
    <row r="23" spans="2:10">
      <c r="B23" s="97"/>
      <c r="C23" s="98"/>
      <c r="E23" s="91"/>
      <c r="F23" s="91"/>
      <c r="G23" s="91"/>
      <c r="H23" s="92"/>
    </row>
    <row r="24" spans="2:10">
      <c r="B24" s="21"/>
      <c r="F24" s="4"/>
      <c r="G24" s="4"/>
      <c r="H24" s="16"/>
    </row>
    <row r="25" spans="2:10">
      <c r="B25" s="10" t="s">
        <v>25</v>
      </c>
      <c r="C25" s="36">
        <v>2000</v>
      </c>
      <c r="D25" s="11" t="s">
        <v>26</v>
      </c>
      <c r="E25" s="102" t="s">
        <v>27</v>
      </c>
      <c r="F25" s="103"/>
      <c r="G25" s="103"/>
      <c r="H25" s="104"/>
    </row>
    <row r="26" spans="2:10" ht="5.25" customHeight="1">
      <c r="B26" s="21"/>
      <c r="C26" s="12"/>
      <c r="D26" s="17"/>
      <c r="E26" s="8"/>
      <c r="F26" s="8"/>
      <c r="G26" s="4"/>
      <c r="H26" s="16"/>
    </row>
    <row r="27" spans="2:10" ht="56.25">
      <c r="B27" s="63" t="s">
        <v>28</v>
      </c>
      <c r="C27" s="64" t="s">
        <v>29</v>
      </c>
      <c r="D27" s="64" t="s">
        <v>30</v>
      </c>
      <c r="E27" s="64" t="s">
        <v>31</v>
      </c>
      <c r="F27" s="64" t="s">
        <v>32</v>
      </c>
      <c r="G27" s="64" t="s">
        <v>33</v>
      </c>
      <c r="H27" s="64" t="s">
        <v>34</v>
      </c>
    </row>
    <row r="28" spans="2:10">
      <c r="B28" s="99" t="s">
        <v>35</v>
      </c>
      <c r="C28" s="100"/>
      <c r="D28" s="100"/>
      <c r="E28" s="100"/>
      <c r="F28" s="100"/>
      <c r="G28" s="100"/>
      <c r="H28" s="101"/>
    </row>
    <row r="29" spans="2:10" ht="60" customHeight="1">
      <c r="B29" s="37">
        <v>8508848</v>
      </c>
      <c r="C29" s="38" t="s">
        <v>36</v>
      </c>
      <c r="D29" s="38" t="e" vm="1">
        <v>#VALUE!</v>
      </c>
      <c r="E29" s="39">
        <v>175.43</v>
      </c>
      <c r="F29" s="59" t="b">
        <v>1</v>
      </c>
      <c r="G29" s="40" t="e" cm="1">
        <f t="array" ref="G29">IF($F29=TRUE,ROUNDUP((($C$25*1.1)/20)/_xlfn.XLOOKUP($F$15,{"Monthly","Bi-Monthly","Quarterly"},{12,6,4}),0),"")</f>
        <v>#N/A</v>
      </c>
      <c r="H29" s="41" t="e">
        <f>IF(G29="","",((G29*E29)*0.95))</f>
        <v>#N/A</v>
      </c>
    </row>
    <row r="30" spans="2:10" ht="60" customHeight="1">
      <c r="B30" s="42">
        <v>8049600</v>
      </c>
      <c r="C30" s="43" t="s">
        <v>37</v>
      </c>
      <c r="D30" s="44" t="e" vm="2">
        <v>#VALUE!</v>
      </c>
      <c r="E30" s="45">
        <v>240.09</v>
      </c>
      <c r="F30" s="60" t="b">
        <v>0</v>
      </c>
      <c r="G30" s="40" t="str" cm="1">
        <f t="array" ref="G30">IF($F30=TRUE,ROUNDUP((($C$25*1.1)/20)/_xlfn.XLOOKUP($F$15,{"Monthly","Bi-Monthly","Quarterly"},{12,6,4}),0),"")</f>
        <v/>
      </c>
      <c r="H30" s="41" t="str">
        <f t="shared" ref="H30:H36" si="0">IF(G30="","",((G30*E30)*0.95))</f>
        <v/>
      </c>
    </row>
    <row r="31" spans="2:10" ht="60" customHeight="1">
      <c r="B31" s="42">
        <v>8049700</v>
      </c>
      <c r="C31" s="43" t="s">
        <v>38</v>
      </c>
      <c r="D31" s="44" t="e" vm="3">
        <v>#VALUE!</v>
      </c>
      <c r="E31" s="45">
        <v>243.8</v>
      </c>
      <c r="F31" s="60" t="b">
        <v>0</v>
      </c>
      <c r="G31" s="40" t="str" cm="1">
        <f t="array" ref="G31">IF($F31=TRUE,ROUNDUP((($C$25*1.1)/20)/_xlfn.XLOOKUP($F$15,{"Monthly","Bi-Monthly","Quarterly"},{12,6,4}),0),"")</f>
        <v/>
      </c>
      <c r="H31" s="41" t="str">
        <f t="shared" si="0"/>
        <v/>
      </c>
    </row>
    <row r="32" spans="2:10">
      <c r="B32" s="82" t="s">
        <v>39</v>
      </c>
      <c r="C32" s="83"/>
      <c r="D32" s="83"/>
      <c r="E32" s="83"/>
      <c r="F32" s="83"/>
      <c r="G32" s="83"/>
      <c r="H32" s="84"/>
    </row>
    <row r="33" spans="2:8" ht="60" customHeight="1">
      <c r="B33" s="42">
        <v>8502838</v>
      </c>
      <c r="C33" s="44" t="s">
        <v>40</v>
      </c>
      <c r="D33" s="43" t="e" vm="4">
        <v>#VALUE!</v>
      </c>
      <c r="E33" s="45">
        <v>30.5</v>
      </c>
      <c r="F33" s="60" t="b">
        <v>0</v>
      </c>
      <c r="G33" s="40" t="str" cm="1">
        <f t="array" ref="G33">IF($F33=TRUE,ROUNDUP((($C$25*1.1)/50)/_xlfn.XLOOKUP($F$15,{"Monthly","Bi-Monthly","Quarterly"},{12,6,4}),0),"")</f>
        <v/>
      </c>
      <c r="H33" s="41" t="str">
        <f t="shared" si="0"/>
        <v/>
      </c>
    </row>
    <row r="34" spans="2:8" ht="60" customHeight="1">
      <c r="B34" s="42">
        <v>8012964</v>
      </c>
      <c r="C34" s="43" t="s">
        <v>41</v>
      </c>
      <c r="D34" s="43" t="e" vm="5">
        <v>#VALUE!</v>
      </c>
      <c r="E34" s="45">
        <v>30.5</v>
      </c>
      <c r="F34" s="60" t="b">
        <v>0</v>
      </c>
      <c r="G34" s="40" t="str" cm="1">
        <f t="array" ref="G34">IF($F34=TRUE,ROUNDUP((($C$25*1.1)/50)/_xlfn.XLOOKUP($F$15,{"Monthly","Bi-Monthly","Quarterly"},{12,6,4}),0),"")</f>
        <v/>
      </c>
      <c r="H34" s="41" t="str">
        <f t="shared" si="0"/>
        <v/>
      </c>
    </row>
    <row r="35" spans="2:8" ht="60" customHeight="1">
      <c r="B35" s="42">
        <v>8012966</v>
      </c>
      <c r="C35" s="43" t="s">
        <v>42</v>
      </c>
      <c r="D35" s="43" t="e" vm="6">
        <v>#VALUE!</v>
      </c>
      <c r="E35" s="45">
        <v>30.5</v>
      </c>
      <c r="F35" s="60" t="b">
        <v>1</v>
      </c>
      <c r="G35" s="40" t="e" cm="1">
        <f t="array" ref="G35">IF($F35=TRUE,ROUNDUP((($C$25*1.1)/50)/_xlfn.XLOOKUP($F$15,{"Monthly","Bi-Monthly","Quarterly"},{12,6,4}),0),"")</f>
        <v>#N/A</v>
      </c>
      <c r="H35" s="41" t="e">
        <f t="shared" si="0"/>
        <v>#N/A</v>
      </c>
    </row>
    <row r="36" spans="2:8" ht="60" customHeight="1">
      <c r="B36" s="42">
        <v>8012968</v>
      </c>
      <c r="C36" s="43" t="s">
        <v>43</v>
      </c>
      <c r="D36" s="43" t="e" vm="7">
        <v>#VALUE!</v>
      </c>
      <c r="E36" s="45">
        <v>30.5</v>
      </c>
      <c r="F36" s="60"/>
      <c r="G36" s="40" t="str" cm="1">
        <f t="array" ref="G36">IF($F36=TRUE,ROUNDUP((($C$25*1.1)/50)/_xlfn.XLOOKUP($F$15,{"Monthly","Bi-Monthly","Quarterly"},{12,6,4}),0),"")</f>
        <v/>
      </c>
      <c r="H36" s="41" t="str">
        <f t="shared" si="0"/>
        <v/>
      </c>
    </row>
    <row r="37" spans="2:8">
      <c r="B37" s="82" t="s">
        <v>44</v>
      </c>
      <c r="C37" s="83"/>
      <c r="D37" s="83"/>
      <c r="E37" s="83"/>
      <c r="F37" s="83"/>
      <c r="G37" s="83"/>
      <c r="H37" s="84"/>
    </row>
    <row r="38" spans="2:8" ht="60" customHeight="1">
      <c r="B38" s="42">
        <v>8100577</v>
      </c>
      <c r="C38" s="44" t="s">
        <v>45</v>
      </c>
      <c r="D38" s="44" t="e" vm="8">
        <v>#VALUE!</v>
      </c>
      <c r="E38" s="45">
        <v>49.29</v>
      </c>
      <c r="F38" s="79" t="s">
        <v>46</v>
      </c>
      <c r="G38" s="80"/>
      <c r="H38" s="81"/>
    </row>
    <row r="39" spans="2:8" ht="60" customHeight="1">
      <c r="B39" s="42">
        <v>8500450</v>
      </c>
      <c r="C39" s="44" t="s">
        <v>47</v>
      </c>
      <c r="D39" s="44" t="e" vm="9">
        <v>#VALUE!</v>
      </c>
      <c r="E39" s="45">
        <v>31.8</v>
      </c>
      <c r="F39" s="79" t="s">
        <v>46</v>
      </c>
      <c r="G39" s="80"/>
      <c r="H39" s="81"/>
    </row>
    <row r="40" spans="2:8" ht="60" customHeight="1">
      <c r="B40" s="42">
        <v>8100590</v>
      </c>
      <c r="C40" s="43" t="s">
        <v>48</v>
      </c>
      <c r="D40" s="43" t="e" vm="10">
        <v>#VALUE!</v>
      </c>
      <c r="E40" s="45">
        <v>45.58</v>
      </c>
      <c r="F40" s="79" t="s">
        <v>46</v>
      </c>
      <c r="G40" s="80"/>
      <c r="H40" s="81"/>
    </row>
    <row r="41" spans="2:8" ht="60" customHeight="1">
      <c r="B41" s="42">
        <v>8500580</v>
      </c>
      <c r="C41" s="44" t="s">
        <v>49</v>
      </c>
      <c r="D41" s="46" t="e" vm="11">
        <v>#VALUE!</v>
      </c>
      <c r="E41" s="45">
        <v>31.27</v>
      </c>
      <c r="F41" s="79" t="s">
        <v>46</v>
      </c>
      <c r="G41" s="80"/>
      <c r="H41" s="81"/>
    </row>
    <row r="42" spans="2:8">
      <c r="B42" s="82" t="s">
        <v>50</v>
      </c>
      <c r="C42" s="83"/>
      <c r="D42" s="83"/>
      <c r="E42" s="83"/>
      <c r="F42" s="83"/>
      <c r="G42" s="83"/>
      <c r="H42" s="84"/>
    </row>
    <row r="43" spans="2:8" s="22" customFormat="1" ht="60" customHeight="1">
      <c r="B43" s="42">
        <v>8107410</v>
      </c>
      <c r="C43" s="44" t="s">
        <v>51</v>
      </c>
      <c r="D43" s="44" t="e" vm="12">
        <v>#VALUE!</v>
      </c>
      <c r="E43" s="45">
        <v>46.11</v>
      </c>
      <c r="F43" s="60" t="b">
        <v>0</v>
      </c>
      <c r="G43" s="40" t="str" cm="1">
        <f t="array" ref="G43">IF($F43=TRUE,ROUNDUP((($C$25*1.1)/20)/_xlfn.XLOOKUP($F$15,{"Monthly","Bi-Monthly","Quarterly"},{12,6,4}),0),"")</f>
        <v/>
      </c>
      <c r="H43" s="41" t="str">
        <f t="shared" ref="H43:H44" si="1">IF(G43="","",((G43*E43)*0.95))</f>
        <v/>
      </c>
    </row>
    <row r="44" spans="2:8" s="22" customFormat="1" ht="60" customHeight="1">
      <c r="B44" s="42">
        <v>8107137</v>
      </c>
      <c r="C44" s="44" t="s">
        <v>52</v>
      </c>
      <c r="D44" s="44" t="e" vm="13">
        <v>#VALUE!</v>
      </c>
      <c r="E44" s="45">
        <v>57.24</v>
      </c>
      <c r="F44" s="60" t="b">
        <v>1</v>
      </c>
      <c r="G44" s="40" t="e" cm="1">
        <f t="array" ref="G44">IF($F44=TRUE,ROUNDUP((($C$25*1.1)/20)/_xlfn.XLOOKUP($F$15,{"Monthly","Bi-Monthly","Quarterly"},{12,6,4}),0),"")</f>
        <v>#N/A</v>
      </c>
      <c r="H44" s="41" t="e">
        <f t="shared" si="1"/>
        <v>#N/A</v>
      </c>
    </row>
    <row r="45" spans="2:8">
      <c r="B45" s="82" t="s">
        <v>53</v>
      </c>
      <c r="C45" s="83"/>
      <c r="D45" s="83"/>
      <c r="E45" s="83"/>
      <c r="F45" s="83"/>
      <c r="G45" s="83"/>
      <c r="H45" s="84"/>
    </row>
    <row r="46" spans="2:8" s="22" customFormat="1" ht="60" customHeight="1">
      <c r="B46" s="42">
        <v>8500400</v>
      </c>
      <c r="C46" s="44" t="s">
        <v>54</v>
      </c>
      <c r="D46" s="43" t="e" vm="14">
        <v>#VALUE!</v>
      </c>
      <c r="E46" s="45">
        <v>69.959999999999994</v>
      </c>
      <c r="F46" s="79" t="s">
        <v>46</v>
      </c>
      <c r="G46" s="80"/>
      <c r="H46" s="81"/>
    </row>
    <row r="47" spans="2:8" s="22" customFormat="1" ht="60" customHeight="1">
      <c r="B47" s="42">
        <v>8535776</v>
      </c>
      <c r="C47" s="44" t="s">
        <v>55</v>
      </c>
      <c r="D47" s="43" t="e" vm="15">
        <v>#VALUE!</v>
      </c>
      <c r="E47" s="45">
        <v>59.07</v>
      </c>
      <c r="F47" s="79" t="s">
        <v>46</v>
      </c>
      <c r="G47" s="80"/>
      <c r="H47" s="81"/>
    </row>
    <row r="48" spans="2:8">
      <c r="B48" s="82" t="s">
        <v>56</v>
      </c>
      <c r="C48" s="83"/>
      <c r="D48" s="83"/>
      <c r="E48" s="83"/>
      <c r="F48" s="83"/>
      <c r="G48" s="83"/>
      <c r="H48" s="84"/>
    </row>
    <row r="49" spans="2:10" s="22" customFormat="1" ht="60" customHeight="1">
      <c r="B49" s="42">
        <v>8522758</v>
      </c>
      <c r="C49" s="44" t="s">
        <v>57</v>
      </c>
      <c r="D49" s="43" t="e" vm="16">
        <v>#VALUE!</v>
      </c>
      <c r="E49" s="45">
        <v>89.57</v>
      </c>
      <c r="F49" s="60"/>
      <c r="G49" s="40" t="str" cm="1">
        <f t="array" ref="G49">IF($F49=TRUE,ROUNDUP((($C$25*1.1)/50)/_xlfn.XLOOKUP($F$15,{"Monthly","Bi-Monthly","Quarterly"},{12,6,4}),0),"")</f>
        <v/>
      </c>
      <c r="H49" s="41" t="str">
        <f t="shared" ref="H49:H60" si="2">IF(G49="","",((G49*E49)*0.95))</f>
        <v/>
      </c>
    </row>
    <row r="50" spans="2:10" s="22" customFormat="1" ht="60" customHeight="1">
      <c r="B50" s="42">
        <v>8522760</v>
      </c>
      <c r="C50" s="44" t="s">
        <v>58</v>
      </c>
      <c r="D50" s="43" t="e" vm="17">
        <v>#VALUE!</v>
      </c>
      <c r="E50" s="45">
        <v>89.57</v>
      </c>
      <c r="F50" s="60"/>
      <c r="G50" s="40" t="str" cm="1">
        <f t="array" ref="G50">IF($F50=TRUE,ROUNDUP((($C$25*1.1)/50)/_xlfn.XLOOKUP($F$15,{"Monthly","Bi-Monthly","Quarterly"},{12,6,4}),0),"")</f>
        <v/>
      </c>
      <c r="H50" s="41" t="str">
        <f t="shared" si="2"/>
        <v/>
      </c>
    </row>
    <row r="51" spans="2:10">
      <c r="B51" s="82" t="s">
        <v>59</v>
      </c>
      <c r="C51" s="83"/>
      <c r="D51" s="83"/>
      <c r="E51" s="83"/>
      <c r="F51" s="83"/>
      <c r="G51" s="83"/>
      <c r="H51" s="84"/>
    </row>
    <row r="52" spans="2:10" s="22" customFormat="1" ht="60" customHeight="1">
      <c r="B52" s="42">
        <v>8500830</v>
      </c>
      <c r="C52" s="44" t="s">
        <v>60</v>
      </c>
      <c r="D52" s="44" t="e" vm="18">
        <v>#VALUE!</v>
      </c>
      <c r="E52" s="47">
        <v>4.03</v>
      </c>
      <c r="F52" s="60" t="b">
        <v>0</v>
      </c>
      <c r="G52" s="40" t="str" cm="1">
        <f t="array" ref="G52">IF($F52=TRUE,ROUNDUP((($C$25)/200)/_xlfn.XLOOKUP($F$15,{"Monthly","Bi-Monthly","Quarterly"},{12,6,4}),0),"")</f>
        <v/>
      </c>
      <c r="H52" s="41" t="str">
        <f t="shared" si="2"/>
        <v/>
      </c>
    </row>
    <row r="53" spans="2:10" s="22" customFormat="1" ht="60" customHeight="1">
      <c r="B53" s="42">
        <v>8003565</v>
      </c>
      <c r="C53" s="44" t="s">
        <v>61</v>
      </c>
      <c r="D53" s="44" t="e" vm="19">
        <v>#VALUE!</v>
      </c>
      <c r="E53" s="45">
        <v>20.67</v>
      </c>
      <c r="F53" s="60" t="b">
        <v>0</v>
      </c>
      <c r="G53" s="40" t="str" cm="1">
        <f t="array" ref="G53">IF($F53=TRUE,ROUNDUP((($C$25)/200)/_xlfn.XLOOKUP($F$15,{"Monthly","Bi-Monthly","Quarterly"},{12,6,4}),0),"")</f>
        <v/>
      </c>
      <c r="H53" s="41" t="str">
        <f t="shared" si="2"/>
        <v/>
      </c>
    </row>
    <row r="54" spans="2:10" s="22" customFormat="1" ht="60" customHeight="1">
      <c r="B54" s="48">
        <v>8003566</v>
      </c>
      <c r="C54" s="49" t="s">
        <v>62</v>
      </c>
      <c r="D54" s="49" t="e" vm="20">
        <v>#VALUE!</v>
      </c>
      <c r="E54" s="50">
        <v>9.5399999999999991</v>
      </c>
      <c r="F54" s="61" t="b">
        <v>0</v>
      </c>
      <c r="G54" s="40" t="str" cm="1">
        <f t="array" ref="G54">IF($F54=TRUE,ROUNDUP((($C$25)/200)/_xlfn.XLOOKUP($F$15,{"Monthly","Bi-Monthly","Quarterly"},{12,6,4}),0),"")</f>
        <v/>
      </c>
      <c r="H54" s="41" t="str">
        <f t="shared" si="2"/>
        <v/>
      </c>
    </row>
    <row r="55" spans="2:10">
      <c r="B55" s="82" t="s">
        <v>63</v>
      </c>
      <c r="C55" s="83"/>
      <c r="D55" s="83"/>
      <c r="E55" s="83"/>
      <c r="F55" s="83"/>
      <c r="G55" s="83"/>
      <c r="H55" s="84"/>
    </row>
    <row r="56" spans="2:10" s="22" customFormat="1" ht="60" customHeight="1">
      <c r="B56" s="37">
        <v>8102628</v>
      </c>
      <c r="C56" s="38" t="s">
        <v>64</v>
      </c>
      <c r="D56" s="38" t="e" vm="21">
        <v>#VALUE!</v>
      </c>
      <c r="E56" s="39">
        <v>9.01</v>
      </c>
      <c r="F56" s="59" t="b">
        <v>0</v>
      </c>
      <c r="G56" s="40" t="str" cm="1">
        <f t="array" ref="G56">IF($F56=TRUE,ROUNDUP((($C$25*1.1)/150)/_xlfn.XLOOKUP($F$15,{"Monthly","Bi-Monthly","Quarterly"},{12,6,4}),0),"")</f>
        <v/>
      </c>
      <c r="H56" s="41" t="str">
        <f t="shared" si="2"/>
        <v/>
      </c>
    </row>
    <row r="57" spans="2:10" s="22" customFormat="1" ht="60" customHeight="1">
      <c r="B57" s="42">
        <v>8500320</v>
      </c>
      <c r="C57" s="44" t="s">
        <v>65</v>
      </c>
      <c r="D57" s="44" t="e" vm="22">
        <v>#VALUE!</v>
      </c>
      <c r="E57" s="45">
        <v>38.159999999999997</v>
      </c>
      <c r="F57" s="60" t="b">
        <v>0</v>
      </c>
      <c r="G57" s="40" t="str" cm="1">
        <f t="array" ref="G57">IF($F57=TRUE,ROUNDUP((($C$25*1.1)/200/3)/_xlfn.XLOOKUP($F$15,{"Monthly","Bi-Monthly","Quarterly"},{12,6,4}),0),"")</f>
        <v/>
      </c>
      <c r="H57" s="41" t="str">
        <f t="shared" si="2"/>
        <v/>
      </c>
    </row>
    <row r="58" spans="2:10">
      <c r="B58" s="82" t="s">
        <v>66</v>
      </c>
      <c r="C58" s="83"/>
      <c r="D58" s="83"/>
      <c r="E58" s="83"/>
      <c r="F58" s="83"/>
      <c r="G58" s="83"/>
      <c r="H58" s="84"/>
    </row>
    <row r="59" spans="2:10" s="22" customFormat="1" ht="60" customHeight="1">
      <c r="B59" s="42">
        <v>8519836</v>
      </c>
      <c r="C59" s="44" t="s">
        <v>67</v>
      </c>
      <c r="D59" s="44" t="e" vm="23">
        <v>#VALUE!</v>
      </c>
      <c r="E59" s="45">
        <v>6.36</v>
      </c>
      <c r="F59" s="60" t="b">
        <v>0</v>
      </c>
      <c r="G59" s="40" t="str" cm="1">
        <f t="array" ref="G59">IF($F59=TRUE,ROUNDUP((($C$25*1.1)/100)/_xlfn.XLOOKUP($F$15,{"Monthly","Bi-Monthly","Quarterly"},{12,6,4}),0),"")</f>
        <v/>
      </c>
      <c r="H59" s="41" t="str">
        <f t="shared" si="2"/>
        <v/>
      </c>
    </row>
    <row r="60" spans="2:10" s="22" customFormat="1" ht="60" customHeight="1">
      <c r="B60" s="51">
        <v>8520805</v>
      </c>
      <c r="C60" s="52" t="s">
        <v>68</v>
      </c>
      <c r="D60" s="52" t="e" vm="24">
        <v>#VALUE!</v>
      </c>
      <c r="E60" s="53">
        <v>21.2</v>
      </c>
      <c r="F60" s="60" t="b">
        <v>0</v>
      </c>
      <c r="G60" s="40" t="str" cm="1">
        <f t="array" ref="G60">IF($F60=TRUE,ROUNDUP((($C$25*1.1)/300)/_xlfn.XLOOKUP($F$15,{"Monthly","Bi-Monthly","Quarterly"},{12,6,4}),0),"")</f>
        <v/>
      </c>
      <c r="H60" s="41" t="str">
        <f t="shared" si="2"/>
        <v/>
      </c>
    </row>
    <row r="61" spans="2:10" ht="5.25" customHeight="1">
      <c r="B61" s="54"/>
      <c r="C61" s="55"/>
      <c r="D61" s="55"/>
      <c r="E61" s="56"/>
      <c r="F61" s="57"/>
      <c r="G61" s="57"/>
      <c r="H61" s="58"/>
    </row>
    <row r="62" spans="2:10" ht="39.75" customHeight="1">
      <c r="B62" s="88" t="s">
        <v>69</v>
      </c>
      <c r="C62" s="89"/>
      <c r="D62" s="89"/>
      <c r="E62" s="89"/>
      <c r="F62" s="89"/>
      <c r="G62" s="90"/>
      <c r="H62" s="62" t="e">
        <f>SUM(H33:H36,H29:H31,H38:H41,H43:H44,H46:H47,H49:H50,H52:H54,H56:H57,H59:H60)</f>
        <v>#N/A</v>
      </c>
    </row>
    <row r="63" spans="2:10" ht="39.75" customHeight="1">
      <c r="B63" s="85" t="s">
        <v>70</v>
      </c>
      <c r="C63" s="86"/>
      <c r="D63" s="86"/>
      <c r="E63" s="86"/>
      <c r="F63" s="86"/>
      <c r="G63" s="87"/>
      <c r="H63" s="66" t="str" cm="1">
        <f t="array" ref="H63">IFERROR($H$62*(_xlfn.XLOOKUP(F15,{"Monthly","Bi-Monthly","Quarterly"},{12,6,4})),"")</f>
        <v/>
      </c>
      <c r="J63" s="65"/>
    </row>
    <row r="64" spans="2:10" ht="16.5" customHeight="1">
      <c r="B64" s="71"/>
      <c r="C64" s="67"/>
      <c r="D64" s="67"/>
      <c r="E64" s="67"/>
      <c r="F64" s="68"/>
      <c r="G64" s="68"/>
      <c r="H64" s="70"/>
    </row>
    <row r="65" spans="2:8" ht="36" customHeight="1">
      <c r="B65" s="77" t="s">
        <v>71</v>
      </c>
      <c r="C65" s="77"/>
      <c r="D65" s="77"/>
      <c r="E65" s="77"/>
      <c r="F65" s="77"/>
      <c r="G65" s="78"/>
      <c r="H65" s="69" t="str">
        <f>IFERROR(((H63*1.05)-H63),"")</f>
        <v/>
      </c>
    </row>
    <row r="66" spans="2:8" ht="4.5" customHeight="1"/>
    <row r="67" spans="2:8" ht="15" customHeight="1">
      <c r="B67" s="76" t="s">
        <v>72</v>
      </c>
      <c r="C67" s="76"/>
      <c r="D67" s="76"/>
      <c r="E67" s="76"/>
      <c r="F67" s="76"/>
      <c r="G67" s="76"/>
      <c r="H67" s="76"/>
    </row>
    <row r="68" spans="2:8" ht="15" customHeight="1">
      <c r="B68" s="76" t="s">
        <v>73</v>
      </c>
      <c r="C68" s="76"/>
      <c r="D68" s="76"/>
      <c r="E68" s="76"/>
      <c r="F68" s="76"/>
      <c r="G68" s="76"/>
      <c r="H68" s="74"/>
    </row>
    <row r="69" spans="2:8" ht="15" customHeight="1">
      <c r="B69" s="76" t="s">
        <v>74</v>
      </c>
      <c r="C69" s="76"/>
      <c r="D69" s="76"/>
      <c r="E69" s="76"/>
      <c r="F69" s="76"/>
      <c r="G69" s="76"/>
      <c r="H69" s="74"/>
    </row>
    <row r="70" spans="2:8">
      <c r="B70" s="76" t="s">
        <v>75</v>
      </c>
      <c r="C70" s="76"/>
      <c r="D70" s="76"/>
      <c r="E70" s="76"/>
      <c r="F70" s="76"/>
      <c r="G70" s="76"/>
      <c r="H70" s="75"/>
    </row>
  </sheetData>
  <sheetProtection algorithmName="SHA-512" hashValue="cDloypS83NYMPKK6s/1Q43sme8FBp1kCCEV8wfljM9x+BXC60WNfDUJ2mLJFJnusiuzrS7TxA/70+lm8NY3V4g==" saltValue="K171hbsclMhI3hoDwdEcuQ==" spinCount="100000" sheet="1" selectLockedCells="1"/>
  <mergeCells count="48">
    <mergeCell ref="F13:H13"/>
    <mergeCell ref="E20:H20"/>
    <mergeCell ref="G2:H2"/>
    <mergeCell ref="G7:H10"/>
    <mergeCell ref="B23:C23"/>
    <mergeCell ref="F14:H14"/>
    <mergeCell ref="B9:C9"/>
    <mergeCell ref="B10:C10"/>
    <mergeCell ref="E3:F5"/>
    <mergeCell ref="B6:C6"/>
    <mergeCell ref="B7:C7"/>
    <mergeCell ref="B8:C8"/>
    <mergeCell ref="C14:D14"/>
    <mergeCell ref="C13:D13"/>
    <mergeCell ref="F15:H15"/>
    <mergeCell ref="B22:C22"/>
    <mergeCell ref="F39:H39"/>
    <mergeCell ref="E21:H21"/>
    <mergeCell ref="E22:H22"/>
    <mergeCell ref="E23:H23"/>
    <mergeCell ref="C15:D15"/>
    <mergeCell ref="B19:C19"/>
    <mergeCell ref="C16:D16"/>
    <mergeCell ref="E19:H19"/>
    <mergeCell ref="B21:C21"/>
    <mergeCell ref="B20:C20"/>
    <mergeCell ref="B28:H28"/>
    <mergeCell ref="B32:H32"/>
    <mergeCell ref="B37:H37"/>
    <mergeCell ref="F38:H38"/>
    <mergeCell ref="E25:H25"/>
    <mergeCell ref="B58:H58"/>
    <mergeCell ref="B55:H55"/>
    <mergeCell ref="B51:H51"/>
    <mergeCell ref="B48:H48"/>
    <mergeCell ref="B63:G63"/>
    <mergeCell ref="B62:G62"/>
    <mergeCell ref="F46:H46"/>
    <mergeCell ref="F47:H47"/>
    <mergeCell ref="F41:H41"/>
    <mergeCell ref="F40:H40"/>
    <mergeCell ref="B45:H45"/>
    <mergeCell ref="B42:H42"/>
    <mergeCell ref="B67:H67"/>
    <mergeCell ref="B68:G68"/>
    <mergeCell ref="B69:G69"/>
    <mergeCell ref="B70:G70"/>
    <mergeCell ref="B65:G65"/>
  </mergeCells>
  <dataValidations count="1">
    <dataValidation type="date" operator="greaterThanOrEqual" allowBlank="1" showInputMessage="1" showErrorMessage="1" errorTitle="Please select another date" error="The date of your first delivery date must be at least 7 days after today's date. This allows time for processing and shipping." promptTitle="Date of first deliver" prompt="Please enter the date you would like the first order delivered to your organization. this date must be entered in mm/dd/yy formate" sqref="F13:H13" xr:uid="{3091B75F-FCAE-463D-853D-288B69205EAB}">
      <formula1>TODAY()+7</formula1>
    </dataValidation>
  </dataValidations>
  <pageMargins left="0.25" right="0.25" top="0.75" bottom="0.75" header="0.3" footer="0.3"/>
  <pageSetup scale="65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687963F-8093-4360-8794-9BB7D50F9835}">
          <x14:formula1>
            <xm:f>Sheet2!$C:$C</xm:f>
          </x14:formula1>
          <xm:sqref>F15</xm:sqref>
        </x14:dataValidation>
        <x14:dataValidation type="list" allowBlank="1" showInputMessage="1" showErrorMessage="1" promptTitle="Select Your State" prompt="Select the state where your organization is located. Your sales representative's information will populate by territory." xr:uid="{979BFE49-BC93-4E4A-9FDA-2888515CF2C6}">
          <x14:formula1>
            <xm:f>Sheet2!$E:$E</xm:f>
          </x14:formula1>
          <xm:sqref>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B330E-A564-4AD6-8C97-A716C353A366}">
  <sheetPr codeName="Sheet2"/>
  <dimension ref="A1:L50"/>
  <sheetViews>
    <sheetView workbookViewId="0">
      <selection activeCell="L36" sqref="L36"/>
    </sheetView>
  </sheetViews>
  <sheetFormatPr defaultRowHeight="14.25"/>
  <cols>
    <col min="1" max="1" width="9.5" bestFit="1" customWidth="1"/>
    <col min="5" max="5" width="18" bestFit="1" customWidth="1"/>
    <col min="6" max="6" width="15.5" bestFit="1" customWidth="1"/>
    <col min="7" max="7" width="18.75" bestFit="1" customWidth="1"/>
    <col min="8" max="8" width="15.5" customWidth="1"/>
    <col min="10" max="11" width="17.375" bestFit="1" customWidth="1"/>
    <col min="12" max="12" width="18.75" bestFit="1" customWidth="1"/>
  </cols>
  <sheetData>
    <row r="1" spans="1:12" ht="18">
      <c r="A1" t="s">
        <v>76</v>
      </c>
      <c r="C1" t="s">
        <v>77</v>
      </c>
      <c r="E1" s="1" t="s">
        <v>78</v>
      </c>
      <c r="F1" t="s">
        <v>79</v>
      </c>
      <c r="G1" s="2" t="s">
        <v>80</v>
      </c>
      <c r="H1" t="s">
        <v>81</v>
      </c>
      <c r="J1" t="s">
        <v>79</v>
      </c>
      <c r="K1" t="s">
        <v>82</v>
      </c>
      <c r="L1" t="s">
        <v>83</v>
      </c>
    </row>
    <row r="2" spans="1:12" ht="18">
      <c r="A2" t="s">
        <v>84</v>
      </c>
      <c r="C2" t="s">
        <v>85</v>
      </c>
      <c r="E2" s="1" t="s">
        <v>86</v>
      </c>
      <c r="F2" t="s">
        <v>82</v>
      </c>
      <c r="G2" s="2" t="s">
        <v>87</v>
      </c>
      <c r="H2" t="s">
        <v>88</v>
      </c>
      <c r="J2" s="2" t="s">
        <v>80</v>
      </c>
      <c r="K2" s="2" t="s">
        <v>87</v>
      </c>
      <c r="L2" s="2" t="s">
        <v>89</v>
      </c>
    </row>
    <row r="3" spans="1:12" ht="18">
      <c r="C3" t="s">
        <v>90</v>
      </c>
      <c r="E3" s="1" t="s">
        <v>91</v>
      </c>
      <c r="F3" t="s">
        <v>82</v>
      </c>
      <c r="G3" s="2" t="s">
        <v>87</v>
      </c>
      <c r="H3" t="s">
        <v>88</v>
      </c>
      <c r="J3" t="s">
        <v>81</v>
      </c>
      <c r="K3" t="s">
        <v>88</v>
      </c>
      <c r="L3" t="s">
        <v>92</v>
      </c>
    </row>
    <row r="4" spans="1:12" ht="18">
      <c r="E4" s="1" t="s">
        <v>93</v>
      </c>
      <c r="F4" t="s">
        <v>79</v>
      </c>
      <c r="G4" s="2" t="s">
        <v>80</v>
      </c>
      <c r="H4" t="s">
        <v>81</v>
      </c>
      <c r="J4" s="1" t="s">
        <v>78</v>
      </c>
      <c r="K4" s="1" t="s">
        <v>86</v>
      </c>
      <c r="L4" s="1" t="s">
        <v>94</v>
      </c>
    </row>
    <row r="5" spans="1:12" ht="18">
      <c r="E5" s="1" t="s">
        <v>95</v>
      </c>
      <c r="F5" t="s">
        <v>82</v>
      </c>
      <c r="G5" s="2" t="s">
        <v>87</v>
      </c>
      <c r="H5" t="s">
        <v>88</v>
      </c>
      <c r="J5" s="1" t="s">
        <v>93</v>
      </c>
      <c r="K5" s="1" t="s">
        <v>91</v>
      </c>
      <c r="L5" s="1" t="s">
        <v>96</v>
      </c>
    </row>
    <row r="6" spans="1:12" ht="18">
      <c r="E6" s="1" t="s">
        <v>97</v>
      </c>
      <c r="F6" t="s">
        <v>82</v>
      </c>
      <c r="G6" s="2" t="s">
        <v>87</v>
      </c>
      <c r="H6" t="s">
        <v>88</v>
      </c>
      <c r="J6" s="1" t="s">
        <v>98</v>
      </c>
      <c r="K6" s="1" t="s">
        <v>95</v>
      </c>
      <c r="L6" s="1" t="s">
        <v>99</v>
      </c>
    </row>
    <row r="7" spans="1:12" ht="18">
      <c r="E7" s="1" t="s">
        <v>94</v>
      </c>
      <c r="F7" t="s">
        <v>83</v>
      </c>
      <c r="G7" s="2" t="s">
        <v>89</v>
      </c>
      <c r="H7" t="s">
        <v>92</v>
      </c>
      <c r="J7" s="1" t="s">
        <v>100</v>
      </c>
      <c r="K7" s="1" t="s">
        <v>97</v>
      </c>
      <c r="L7" s="1" t="s">
        <v>101</v>
      </c>
    </row>
    <row r="8" spans="1:12" ht="18">
      <c r="E8" s="1" t="s">
        <v>98</v>
      </c>
      <c r="F8" t="s">
        <v>79</v>
      </c>
      <c r="G8" s="2" t="s">
        <v>80</v>
      </c>
      <c r="H8" t="s">
        <v>81</v>
      </c>
      <c r="J8" s="1" t="s">
        <v>102</v>
      </c>
      <c r="K8" s="1" t="s">
        <v>103</v>
      </c>
      <c r="L8" s="1" t="s">
        <v>104</v>
      </c>
    </row>
    <row r="9" spans="1:12" ht="18">
      <c r="E9" s="1" t="s">
        <v>100</v>
      </c>
      <c r="F9" t="s">
        <v>79</v>
      </c>
      <c r="G9" s="2" t="s">
        <v>80</v>
      </c>
      <c r="H9" t="s">
        <v>81</v>
      </c>
      <c r="J9" s="1" t="s">
        <v>105</v>
      </c>
      <c r="K9" s="1" t="s">
        <v>106</v>
      </c>
      <c r="L9" s="1" t="s">
        <v>107</v>
      </c>
    </row>
    <row r="10" spans="1:12" ht="18">
      <c r="E10" s="1" t="s">
        <v>102</v>
      </c>
      <c r="F10" t="s">
        <v>79</v>
      </c>
      <c r="G10" s="2" t="s">
        <v>80</v>
      </c>
      <c r="H10" t="s">
        <v>81</v>
      </c>
      <c r="J10" s="1" t="s">
        <v>108</v>
      </c>
      <c r="K10" s="1" t="s">
        <v>109</v>
      </c>
      <c r="L10" s="1" t="s">
        <v>110</v>
      </c>
    </row>
    <row r="11" spans="1:12" ht="18">
      <c r="E11" s="1" t="s">
        <v>103</v>
      </c>
      <c r="F11" t="s">
        <v>82</v>
      </c>
      <c r="G11" s="2" t="s">
        <v>87</v>
      </c>
      <c r="H11" t="s">
        <v>88</v>
      </c>
      <c r="J11" s="1" t="s">
        <v>111</v>
      </c>
      <c r="K11" s="1" t="s">
        <v>112</v>
      </c>
      <c r="L11" s="1" t="s">
        <v>113</v>
      </c>
    </row>
    <row r="12" spans="1:12" ht="18">
      <c r="E12" s="1" t="s">
        <v>106</v>
      </c>
      <c r="F12" t="s">
        <v>82</v>
      </c>
      <c r="G12" s="2" t="s">
        <v>87</v>
      </c>
      <c r="H12" t="s">
        <v>88</v>
      </c>
      <c r="J12" s="1" t="s">
        <v>114</v>
      </c>
      <c r="K12" s="1" t="s">
        <v>115</v>
      </c>
      <c r="L12" s="1" t="s">
        <v>116</v>
      </c>
    </row>
    <row r="13" spans="1:12" ht="18">
      <c r="E13" s="1" t="s">
        <v>96</v>
      </c>
      <c r="F13" t="s">
        <v>83</v>
      </c>
      <c r="G13" s="2" t="s">
        <v>89</v>
      </c>
      <c r="H13" t="s">
        <v>92</v>
      </c>
      <c r="J13" s="1" t="s">
        <v>117</v>
      </c>
      <c r="K13" s="1" t="s">
        <v>118</v>
      </c>
      <c r="L13" s="1" t="s">
        <v>119</v>
      </c>
    </row>
    <row r="14" spans="1:12" ht="18">
      <c r="E14" s="1" t="s">
        <v>109</v>
      </c>
      <c r="F14" t="s">
        <v>79</v>
      </c>
      <c r="G14" s="2" t="s">
        <v>80</v>
      </c>
      <c r="H14" t="s">
        <v>81</v>
      </c>
      <c r="J14" s="1" t="s">
        <v>120</v>
      </c>
      <c r="K14" s="1" t="s">
        <v>121</v>
      </c>
      <c r="L14" s="1" t="s">
        <v>122</v>
      </c>
    </row>
    <row r="15" spans="1:12" ht="18">
      <c r="E15" s="1" t="s">
        <v>99</v>
      </c>
      <c r="F15" t="s">
        <v>83</v>
      </c>
      <c r="G15" s="2" t="s">
        <v>89</v>
      </c>
      <c r="H15" t="s">
        <v>92</v>
      </c>
      <c r="J15" s="1" t="s">
        <v>123</v>
      </c>
      <c r="K15" s="1" t="s">
        <v>124</v>
      </c>
      <c r="L15" s="1" t="s">
        <v>125</v>
      </c>
    </row>
    <row r="16" spans="1:12" ht="18">
      <c r="E16" s="1" t="s">
        <v>112</v>
      </c>
      <c r="F16" t="s">
        <v>82</v>
      </c>
      <c r="G16" s="2" t="s">
        <v>87</v>
      </c>
      <c r="H16" t="s">
        <v>88</v>
      </c>
      <c r="J16" s="1" t="s">
        <v>126</v>
      </c>
      <c r="K16" s="1" t="s">
        <v>127</v>
      </c>
      <c r="L16" s="1" t="s">
        <v>128</v>
      </c>
    </row>
    <row r="17" spans="5:12" ht="18">
      <c r="E17" s="1" t="s">
        <v>105</v>
      </c>
      <c r="F17" t="s">
        <v>79</v>
      </c>
      <c r="G17" s="2" t="s">
        <v>80</v>
      </c>
      <c r="H17" t="s">
        <v>81</v>
      </c>
      <c r="J17" s="1" t="s">
        <v>129</v>
      </c>
      <c r="K17" s="1" t="s">
        <v>130</v>
      </c>
      <c r="L17" s="1" t="s">
        <v>131</v>
      </c>
    </row>
    <row r="18" spans="5:12" ht="18">
      <c r="E18" s="1" t="s">
        <v>108</v>
      </c>
      <c r="F18" t="s">
        <v>79</v>
      </c>
      <c r="G18" s="2" t="s">
        <v>80</v>
      </c>
      <c r="H18" t="s">
        <v>81</v>
      </c>
      <c r="J18" s="1" t="s">
        <v>132</v>
      </c>
      <c r="K18" s="1" t="s">
        <v>133</v>
      </c>
      <c r="L18" s="1" t="s">
        <v>134</v>
      </c>
    </row>
    <row r="19" spans="5:12" ht="18">
      <c r="E19" s="1" t="s">
        <v>101</v>
      </c>
      <c r="F19" t="s">
        <v>83</v>
      </c>
      <c r="G19" s="2" t="s">
        <v>89</v>
      </c>
      <c r="H19" t="s">
        <v>92</v>
      </c>
      <c r="J19" s="1" t="s">
        <v>135</v>
      </c>
      <c r="K19" s="1" t="s">
        <v>136</v>
      </c>
    </row>
    <row r="20" spans="5:12" ht="18">
      <c r="E20" s="1" t="s">
        <v>104</v>
      </c>
      <c r="F20" t="s">
        <v>79</v>
      </c>
      <c r="G20" s="2" t="s">
        <v>80</v>
      </c>
      <c r="H20" t="s">
        <v>81</v>
      </c>
      <c r="J20" s="1" t="s">
        <v>137</v>
      </c>
      <c r="K20" s="1" t="s">
        <v>138</v>
      </c>
    </row>
    <row r="21" spans="5:12" ht="18">
      <c r="E21" s="1" t="s">
        <v>107</v>
      </c>
      <c r="F21" t="s">
        <v>83</v>
      </c>
      <c r="G21" s="2" t="s">
        <v>89</v>
      </c>
      <c r="H21" t="s">
        <v>92</v>
      </c>
      <c r="K21" s="1" t="s">
        <v>139</v>
      </c>
    </row>
    <row r="22" spans="5:12" ht="18">
      <c r="E22" s="1" t="s">
        <v>110</v>
      </c>
      <c r="F22" t="s">
        <v>83</v>
      </c>
      <c r="G22" s="2" t="s">
        <v>89</v>
      </c>
      <c r="H22" t="s">
        <v>92</v>
      </c>
    </row>
    <row r="23" spans="5:12" ht="18">
      <c r="E23" s="1" t="s">
        <v>113</v>
      </c>
      <c r="F23" t="s">
        <v>83</v>
      </c>
      <c r="G23" s="2" t="s">
        <v>89</v>
      </c>
      <c r="H23" t="s">
        <v>92</v>
      </c>
    </row>
    <row r="24" spans="5:12" ht="18">
      <c r="E24" s="1" t="s">
        <v>111</v>
      </c>
      <c r="F24" t="s">
        <v>79</v>
      </c>
      <c r="G24" s="2" t="s">
        <v>80</v>
      </c>
      <c r="H24" t="s">
        <v>81</v>
      </c>
    </row>
    <row r="25" spans="5:12" ht="18">
      <c r="E25" s="1" t="s">
        <v>114</v>
      </c>
      <c r="F25" t="s">
        <v>79</v>
      </c>
      <c r="G25" s="2" t="s">
        <v>80</v>
      </c>
      <c r="H25" t="s">
        <v>81</v>
      </c>
    </row>
    <row r="26" spans="5:12" ht="18">
      <c r="E26" s="1" t="s">
        <v>115</v>
      </c>
      <c r="F26" t="s">
        <v>82</v>
      </c>
      <c r="G26" s="2" t="s">
        <v>87</v>
      </c>
      <c r="H26" t="s">
        <v>88</v>
      </c>
    </row>
    <row r="27" spans="5:12" ht="18">
      <c r="E27" s="1" t="s">
        <v>118</v>
      </c>
      <c r="F27" t="s">
        <v>82</v>
      </c>
      <c r="G27" s="2" t="s">
        <v>87</v>
      </c>
      <c r="H27" t="s">
        <v>88</v>
      </c>
    </row>
    <row r="28" spans="5:12" ht="18">
      <c r="E28" s="1" t="s">
        <v>121</v>
      </c>
      <c r="F28" t="s">
        <v>82</v>
      </c>
      <c r="G28" s="2" t="s">
        <v>87</v>
      </c>
      <c r="H28" t="s">
        <v>88</v>
      </c>
    </row>
    <row r="29" spans="5:12" ht="18">
      <c r="E29" s="1" t="s">
        <v>116</v>
      </c>
      <c r="F29" t="s">
        <v>83</v>
      </c>
      <c r="G29" s="2" t="s">
        <v>89</v>
      </c>
      <c r="H29" t="s">
        <v>92</v>
      </c>
    </row>
    <row r="30" spans="5:12" ht="18">
      <c r="E30" s="1" t="s">
        <v>119</v>
      </c>
      <c r="F30" t="s">
        <v>83</v>
      </c>
      <c r="G30" s="2" t="s">
        <v>89</v>
      </c>
      <c r="H30" t="s">
        <v>92</v>
      </c>
    </row>
    <row r="31" spans="5:12" ht="18">
      <c r="E31" s="1" t="s">
        <v>124</v>
      </c>
      <c r="F31" t="s">
        <v>82</v>
      </c>
      <c r="G31" s="2" t="s">
        <v>87</v>
      </c>
      <c r="H31" t="s">
        <v>88</v>
      </c>
    </row>
    <row r="32" spans="5:12" ht="18">
      <c r="E32" s="1" t="s">
        <v>122</v>
      </c>
      <c r="F32" t="s">
        <v>83</v>
      </c>
      <c r="G32" s="2" t="s">
        <v>89</v>
      </c>
      <c r="H32" t="s">
        <v>92</v>
      </c>
    </row>
    <row r="33" spans="5:8" ht="18">
      <c r="E33" s="1" t="s">
        <v>117</v>
      </c>
      <c r="F33" t="s">
        <v>79</v>
      </c>
      <c r="G33" s="2" t="s">
        <v>80</v>
      </c>
      <c r="H33" t="s">
        <v>81</v>
      </c>
    </row>
    <row r="34" spans="5:8" ht="18">
      <c r="E34" s="1" t="s">
        <v>127</v>
      </c>
      <c r="F34" t="s">
        <v>82</v>
      </c>
      <c r="G34" s="2" t="s">
        <v>87</v>
      </c>
      <c r="H34" t="s">
        <v>88</v>
      </c>
    </row>
    <row r="35" spans="5:8" ht="18">
      <c r="E35" s="1" t="s">
        <v>120</v>
      </c>
      <c r="F35" t="s">
        <v>79</v>
      </c>
      <c r="G35" s="2" t="s">
        <v>80</v>
      </c>
      <c r="H35" t="s">
        <v>81</v>
      </c>
    </row>
    <row r="36" spans="5:8" ht="18">
      <c r="E36" s="1" t="s">
        <v>123</v>
      </c>
      <c r="F36" t="s">
        <v>79</v>
      </c>
      <c r="G36" s="2" t="s">
        <v>80</v>
      </c>
      <c r="H36" t="s">
        <v>81</v>
      </c>
    </row>
    <row r="37" spans="5:8" ht="18">
      <c r="E37" s="1" t="s">
        <v>130</v>
      </c>
      <c r="F37" t="s">
        <v>82</v>
      </c>
      <c r="G37" s="2" t="s">
        <v>87</v>
      </c>
      <c r="H37" t="s">
        <v>88</v>
      </c>
    </row>
    <row r="38" spans="5:8" ht="18">
      <c r="E38" s="1" t="s">
        <v>125</v>
      </c>
      <c r="F38" t="s">
        <v>83</v>
      </c>
      <c r="G38" s="2" t="s">
        <v>89</v>
      </c>
      <c r="H38" t="s">
        <v>92</v>
      </c>
    </row>
    <row r="39" spans="5:8" ht="18">
      <c r="E39" s="1" t="s">
        <v>128</v>
      </c>
      <c r="F39" t="s">
        <v>83</v>
      </c>
      <c r="G39" s="2" t="s">
        <v>89</v>
      </c>
      <c r="H39" t="s">
        <v>92</v>
      </c>
    </row>
    <row r="40" spans="5:8" ht="18">
      <c r="E40" s="1" t="s">
        <v>126</v>
      </c>
      <c r="F40" t="s">
        <v>79</v>
      </c>
      <c r="G40" s="2" t="s">
        <v>80</v>
      </c>
      <c r="H40" t="s">
        <v>81</v>
      </c>
    </row>
    <row r="41" spans="5:8" ht="18">
      <c r="E41" s="1" t="s">
        <v>133</v>
      </c>
      <c r="F41" t="s">
        <v>82</v>
      </c>
      <c r="G41" s="2" t="s">
        <v>87</v>
      </c>
      <c r="H41" t="s">
        <v>88</v>
      </c>
    </row>
    <row r="42" spans="5:8" ht="18">
      <c r="E42" s="1" t="s">
        <v>129</v>
      </c>
      <c r="F42" t="s">
        <v>79</v>
      </c>
      <c r="G42" s="2" t="s">
        <v>80</v>
      </c>
      <c r="H42" t="s">
        <v>81</v>
      </c>
    </row>
    <row r="43" spans="5:8" ht="18">
      <c r="E43" s="1" t="s">
        <v>132</v>
      </c>
      <c r="F43" t="s">
        <v>79</v>
      </c>
      <c r="G43" s="2" t="s">
        <v>80</v>
      </c>
      <c r="H43" t="s">
        <v>81</v>
      </c>
    </row>
    <row r="44" spans="5:8" ht="18">
      <c r="E44" s="1" t="s">
        <v>136</v>
      </c>
      <c r="F44" t="s">
        <v>82</v>
      </c>
      <c r="G44" s="2" t="s">
        <v>87</v>
      </c>
      <c r="H44" t="s">
        <v>88</v>
      </c>
    </row>
    <row r="45" spans="5:8" ht="18">
      <c r="E45" s="1" t="s">
        <v>131</v>
      </c>
      <c r="F45" t="s">
        <v>83</v>
      </c>
      <c r="G45" s="2" t="s">
        <v>89</v>
      </c>
      <c r="H45" t="s">
        <v>92</v>
      </c>
    </row>
    <row r="46" spans="5:8" ht="18">
      <c r="E46" s="1" t="s">
        <v>135</v>
      </c>
      <c r="F46" t="s">
        <v>79</v>
      </c>
      <c r="G46" s="2" t="s">
        <v>80</v>
      </c>
      <c r="H46" t="s">
        <v>81</v>
      </c>
    </row>
    <row r="47" spans="5:8" ht="18">
      <c r="E47" s="1" t="s">
        <v>138</v>
      </c>
      <c r="F47" t="s">
        <v>82</v>
      </c>
      <c r="G47" s="2" t="s">
        <v>87</v>
      </c>
      <c r="H47" t="s">
        <v>88</v>
      </c>
    </row>
    <row r="48" spans="5:8" ht="18">
      <c r="E48" s="1" t="s">
        <v>137</v>
      </c>
      <c r="F48" t="s">
        <v>79</v>
      </c>
      <c r="G48" s="2" t="s">
        <v>80</v>
      </c>
      <c r="H48" t="s">
        <v>81</v>
      </c>
    </row>
    <row r="49" spans="5:8" ht="18">
      <c r="E49" s="1" t="s">
        <v>134</v>
      </c>
      <c r="F49" t="s">
        <v>83</v>
      </c>
      <c r="G49" s="2" t="s">
        <v>89</v>
      </c>
      <c r="H49" t="s">
        <v>92</v>
      </c>
    </row>
    <row r="50" spans="5:8" ht="18">
      <c r="E50" s="1" t="s">
        <v>139</v>
      </c>
      <c r="F50" t="s">
        <v>82</v>
      </c>
      <c r="G50" s="2" t="s">
        <v>87</v>
      </c>
      <c r="H50" t="s">
        <v>88</v>
      </c>
    </row>
  </sheetData>
  <hyperlinks>
    <hyperlink ref="J2" r:id="rId1" xr:uid="{7C0EE485-E37F-43B3-BF49-9A37F420E4E8}"/>
    <hyperlink ref="K2" r:id="rId2" xr:uid="{D2A36D72-8547-4D0A-BF68-E9ECF1B0D0CF}"/>
    <hyperlink ref="L2" r:id="rId3" xr:uid="{678C72CD-A453-4790-AC3E-4505B25E6A30}"/>
    <hyperlink ref="G1" r:id="rId4" xr:uid="{70989B6A-B6A9-4C85-896C-CCD0A1CE0F4D}"/>
    <hyperlink ref="G4" r:id="rId5" xr:uid="{5A88B1C7-A0DA-4E41-AD5F-114EF57B653E}"/>
    <hyperlink ref="G8:G10" r:id="rId6" display="brht@teamhsa.com" xr:uid="{D6E17AE2-6581-4B88-ACD2-44432E32A785}"/>
    <hyperlink ref="G14" r:id="rId7" xr:uid="{39923F1C-4278-4712-8166-6E2C9AD4F0CD}"/>
    <hyperlink ref="G17:G18" r:id="rId8" display="brht@teamhsa.com" xr:uid="{4FD3F187-9BE8-44D4-9124-FDBD04BDD8DF}"/>
    <hyperlink ref="G20" r:id="rId9" xr:uid="{018FA649-8A5C-4B61-9961-0CBDEF0E2E65}"/>
    <hyperlink ref="G24:G25" r:id="rId10" display="brht@teamhsa.com" xr:uid="{D4D492C2-7415-43A0-B1B6-5A2E8FFC6BDB}"/>
    <hyperlink ref="G35:G36" r:id="rId11" display="brht@teamhsa.com" xr:uid="{E8BAFFCB-288C-4765-8731-600187FCC445}"/>
    <hyperlink ref="G42:G43" r:id="rId12" display="brht@teamhsa.com" xr:uid="{5694D3B0-D487-41D3-A42A-3CC3B514D51D}"/>
    <hyperlink ref="G46" r:id="rId13" xr:uid="{765E68E5-FF6A-4678-BB51-20524AF6E063}"/>
    <hyperlink ref="G48" r:id="rId14" xr:uid="{33A50642-B07B-409D-9F9C-4BC3952EA910}"/>
    <hyperlink ref="G2:G3" r:id="rId15" display="grta@teamhsa.com" xr:uid="{C50C966B-9813-4E6B-B19A-DEFDC2360CEE}"/>
    <hyperlink ref="G5:G6" r:id="rId16" display="grta@teamhsa.com" xr:uid="{DE22AA5E-D3CB-455E-84CB-715725E4407C}"/>
    <hyperlink ref="G11:G12" r:id="rId17" display="grta@teamhsa.com" xr:uid="{A5808454-3C7D-4C64-ADF9-ACEDDD80E7D3}"/>
    <hyperlink ref="G16" r:id="rId18" xr:uid="{E11658AB-1A35-4122-91CE-47D75E9257AF}"/>
    <hyperlink ref="G26:G28" r:id="rId19" display="grta@teamhsa.com" xr:uid="{5F5E56D9-E8D8-4577-BBA9-3A4E91888FCB}"/>
    <hyperlink ref="G31" r:id="rId20" xr:uid="{A050B9D1-E9BD-4467-A868-999F1FF4AB1E}"/>
    <hyperlink ref="G34" r:id="rId21" xr:uid="{2D21085C-B134-4B72-8179-6FF07F546105}"/>
    <hyperlink ref="G37" r:id="rId22" xr:uid="{12FE1227-9752-46E6-9892-71A2551EAAA2}"/>
    <hyperlink ref="G41" r:id="rId23" xr:uid="{51CA389B-66B5-4C2B-A99E-FACB2F525FB9}"/>
    <hyperlink ref="G44" r:id="rId24" xr:uid="{72ECDDF1-7B9C-4635-ABF0-267ECD7B9E3C}"/>
    <hyperlink ref="G50" r:id="rId25" xr:uid="{A5D883E3-D3AA-4142-BB8C-45C4B20BBF07}"/>
    <hyperlink ref="G7" r:id="rId26" xr:uid="{3FEC9596-94FE-4FDC-9799-78586EA0BC66}"/>
    <hyperlink ref="G13" r:id="rId27" xr:uid="{247B9E8C-334C-436F-BACF-851F3E694E8F}"/>
    <hyperlink ref="G15" r:id="rId28" xr:uid="{C457D835-410D-4ACE-AEDE-B64A3827D830}"/>
    <hyperlink ref="G19" r:id="rId29" xr:uid="{0294DC54-1375-46E5-B16E-E15FAB6FFCBC}"/>
    <hyperlink ref="G21:G23" r:id="rId30" display="mcey@teamhsa.com" xr:uid="{DD522C88-207F-4304-88FD-E6AF3F17143B}"/>
    <hyperlink ref="G29:G30" r:id="rId31" display="mcey@teamhsa.com" xr:uid="{11735E7A-E214-43C7-BC28-9E5BDF617BE1}"/>
    <hyperlink ref="G32" r:id="rId32" xr:uid="{87BDC24C-6F2B-4AF9-B578-361D8EEF062E}"/>
    <hyperlink ref="G40" r:id="rId33" xr:uid="{C5016FC0-2D2F-47EE-86F8-35BE7A9AFC82}"/>
    <hyperlink ref="G38:G39" r:id="rId34" display="mcey@teamhsa.com" xr:uid="{02372F32-7024-4659-85C7-AC9387C79874}"/>
    <hyperlink ref="G45" r:id="rId35" xr:uid="{C46A1311-2B6A-426C-B259-AE11F7419721}"/>
    <hyperlink ref="G49" r:id="rId36" xr:uid="{B9C64EF9-A7A3-447A-8531-7861A792C4C2}"/>
    <hyperlink ref="G47" r:id="rId37" xr:uid="{F0FC8329-40C1-4336-8C3A-E4C36F611B8D}"/>
    <hyperlink ref="G33" r:id="rId38" xr:uid="{0EBE5AD6-5C28-4505-B5E5-8A3B1980418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pletionDate xmlns="3bd6e534-1579-4341-b357-ed3d787be0e0" xsi:nil="true"/>
    <VerifiedBy xmlns="3bd6e534-1579-4341-b357-ed3d787be0e0" xsi:nil="true"/>
    <ScreenerName xmlns="3bd6e534-1579-4341-b357-ed3d787be0e0" xsi:nil="true"/>
    <TaxCatchAll xmlns="81bd6edb-c7ef-4405-9d3e-d0f4f10eb8f7" xsi:nil="true"/>
    <Supervisor xmlns="3bd6e534-1579-4341-b357-ed3d787be0e0" xsi:nil="true"/>
    <lcf76f155ced4ddcb4097134ff3c332f xmlns="3bd6e534-1579-4341-b357-ed3d787be0e0">
      <Terms xmlns="http://schemas.microsoft.com/office/infopath/2007/PartnerControls"/>
    </lcf76f155ced4ddcb4097134ff3c332f>
    <Result xmlns="3bd6e534-1579-4341-b357-ed3d787be0e0" xsi:nil="true"/>
    <LeadScreener xmlns="3bd6e534-1579-4341-b357-ed3d787be0e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792CBDE010214FB7F60F7475BF4164" ma:contentTypeVersion="22" ma:contentTypeDescription="Create a new document." ma:contentTypeScope="" ma:versionID="e19d10f57462b938bc11af7bde3f5a27">
  <xsd:schema xmlns:xsd="http://www.w3.org/2001/XMLSchema" xmlns:xs="http://www.w3.org/2001/XMLSchema" xmlns:p="http://schemas.microsoft.com/office/2006/metadata/properties" xmlns:ns2="81bd6edb-c7ef-4405-9d3e-d0f4f10eb8f7" xmlns:ns3="3bd6e534-1579-4341-b357-ed3d787be0e0" targetNamespace="http://schemas.microsoft.com/office/2006/metadata/properties" ma:root="true" ma:fieldsID="1e1f563b14ab4587832222ddd5ade588" ns2:_="" ns3:_="">
    <xsd:import namespace="81bd6edb-c7ef-4405-9d3e-d0f4f10eb8f7"/>
    <xsd:import namespace="3bd6e534-1579-4341-b357-ed3d787be0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BillingMetadata" minOccurs="0"/>
                <xsd:element ref="ns3:MediaServiceLocation" minOccurs="0"/>
                <xsd:element ref="ns3:ScreenerName" minOccurs="0"/>
                <xsd:element ref="ns3:CompletionDate" minOccurs="0"/>
                <xsd:element ref="ns3:Result" minOccurs="0"/>
                <xsd:element ref="ns3:VerifiedBy" minOccurs="0"/>
                <xsd:element ref="ns3:Supervisor" minOccurs="0"/>
                <xsd:element ref="ns3:LeadScree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d6edb-c7ef-4405-9d3e-d0f4f10eb8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e57db4f-c319-4622-8000-a2a849d14d2b}" ma:internalName="TaxCatchAll" ma:showField="CatchAllData" ma:web="81bd6edb-c7ef-4405-9d3e-d0f4f10eb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d6e534-1579-4341-b357-ed3d787be0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78eee82-d3ba-403b-bb0e-b224fb46d8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ScreenerName" ma:index="24" nillable="true" ma:displayName="ScreenerName" ma:format="Dropdown" ma:internalName="ScreenerName">
      <xsd:simpleType>
        <xsd:restriction base="dms:Text">
          <xsd:maxLength value="255"/>
        </xsd:restriction>
      </xsd:simpleType>
    </xsd:element>
    <xsd:element name="CompletionDate" ma:index="25" nillable="true" ma:displayName="CompletionDate" ma:format="DateOnly" ma:internalName="CompletionDate">
      <xsd:simpleType>
        <xsd:restriction base="dms:DateTime"/>
      </xsd:simpleType>
    </xsd:element>
    <xsd:element name="Result" ma:index="26" nillable="true" ma:displayName="Result" ma:format="Dropdown" ma:internalName="Result">
      <xsd:simpleType>
        <xsd:restriction base="dms:Text">
          <xsd:maxLength value="255"/>
        </xsd:restriction>
      </xsd:simpleType>
    </xsd:element>
    <xsd:element name="VerifiedBy" ma:index="27" nillable="true" ma:displayName="VerifiedBy" ma:format="Dropdown" ma:internalName="VerifiedBy">
      <xsd:simpleType>
        <xsd:restriction base="dms:Text">
          <xsd:maxLength value="255"/>
        </xsd:restriction>
      </xsd:simpleType>
    </xsd:element>
    <xsd:element name="Supervisor" ma:index="28" nillable="true" ma:displayName="Supervisor" ma:format="Dropdown" ma:internalName="Supervisor">
      <xsd:simpleType>
        <xsd:restriction base="dms:Text">
          <xsd:maxLength value="255"/>
        </xsd:restriction>
      </xsd:simpleType>
    </xsd:element>
    <xsd:element name="LeadScreener" ma:index="29" nillable="true" ma:displayName="LeadScreener" ma:format="Dropdown" ma:internalName="LeadScreen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271E4A-7B0D-46C3-9209-0A367007C2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4C1709-4661-497F-926A-B6B69CDCB5CE}">
  <ds:schemaRefs>
    <ds:schemaRef ds:uri="http://schemas.microsoft.com/office/2006/metadata/properties"/>
    <ds:schemaRef ds:uri="http://schemas.microsoft.com/office/infopath/2007/PartnerControls"/>
    <ds:schemaRef ds:uri="3bd6e534-1579-4341-b357-ed3d787be0e0"/>
    <ds:schemaRef ds:uri="81bd6edb-c7ef-4405-9d3e-d0f4f10eb8f7"/>
  </ds:schemaRefs>
</ds:datastoreItem>
</file>

<file path=customXml/itemProps3.xml><?xml version="1.0" encoding="utf-8"?>
<ds:datastoreItem xmlns:ds="http://schemas.openxmlformats.org/officeDocument/2006/customXml" ds:itemID="{87CF99F4-548F-43C0-848B-41443F7397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d6edb-c7ef-4405-9d3e-d0f4f10eb8f7"/>
    <ds:schemaRef ds:uri="3bd6e534-1579-4341-b357-ed3d787be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bf8c7a8-e008-49a7-9e43-ab76976c4bf8}" enabled="0" method="" siteId="{9bf8c7a8-e008-49a7-9e43-ab76976c4bf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Sheet2</vt:lpstr>
    </vt:vector>
  </TitlesOfParts>
  <Manager/>
  <Company>Demant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Laurel Becker (LRBK)</dc:creator>
  <cp:keywords/>
  <dc:description/>
  <cp:lastModifiedBy>Anita Miller (ATLR)</cp:lastModifiedBy>
  <cp:revision/>
  <dcterms:created xsi:type="dcterms:W3CDTF">2026-08-21T16:25:27Z</dcterms:created>
  <dcterms:modified xsi:type="dcterms:W3CDTF">2026-09-01T20:44:13Z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0x0101009E792CBDE010214FB7F60F7475BF4164</vt:lpwstr>
  </property>
  <property fmtid="{D5CDD505-2E9C-101B-9397-08002B2CF9AE}" pid="3" name="MediaServiceImageTags">
    <vt:lpwstr/>
  </property>
</Properties>
</file>